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Foodservice\Education\K-12 Schools\K-12 Schools\20-21 SY K-12 Schools\Commodity Processing Calculator SY20-21\"/>
    </mc:Choice>
  </mc:AlternateContent>
  <bookViews>
    <workbookView xWindow="60" yWindow="530" windowWidth="15480" windowHeight="8380" tabRatio="733"/>
  </bookViews>
  <sheets>
    <sheet name="SY20-21 RG BRAND CALCULATOR NEW" sheetId="43" r:id="rId1"/>
    <sheet name="SY20-21 CALCULATOR RGBRAND OLD" sheetId="40" state="hidden" r:id="rId2"/>
    <sheet name="SY2021 GENERAL INFORMATION NOI" sheetId="42" r:id="rId3"/>
    <sheet name="#1-B RED GOLD &amp; DISTR SY 09-10" sheetId="6" state="hidden" r:id="rId4"/>
    <sheet name="#1-B alt. RG Brands SY 09-10" sheetId="9" state="hidden" r:id="rId5"/>
  </sheets>
  <definedNames>
    <definedName name="_xlnm.Print_Area" localSheetId="4">'#1-B alt. RG Brands SY 09-10'!$A$1:$R$42</definedName>
    <definedName name="_xlnm.Print_Area" localSheetId="3">'#1-B RED GOLD &amp; DISTR SY 09-10'!$A$1:$R$59</definedName>
    <definedName name="_xlnm.Print_Area" localSheetId="1">'SY20-21 CALCULATOR RGBRAND OLD'!$A$1:$R$64</definedName>
    <definedName name="_xlnm.Print_Area" localSheetId="2">'SY2021 GENERAL INFORMATION NOI'!$A$1:$T$38</definedName>
    <definedName name="_xlnm.Print_Area" localSheetId="0">'SY20-21 RG BRAND CALCULATOR NEW'!$A$1:$R$59</definedName>
    <definedName name="_xlnm.Print_Titles" localSheetId="4">'#1-B alt. RG Brands SY 09-10'!$1:$8</definedName>
    <definedName name="_xlnm.Print_Titles" localSheetId="3">'#1-B RED GOLD &amp; DISTR SY 09-10'!$1:$8</definedName>
    <definedName name="_xlnm.Print_Titles" localSheetId="1">'SY20-21 CALCULATOR RGBRAND OLD'!$1:$7</definedName>
    <definedName name="_xlnm.Print_Titles" localSheetId="0">'SY20-21 RG BRAND CALCULATOR NEW'!$1:$7</definedName>
    <definedName name="PTV" localSheetId="0">'SY20-21 RG BRAND CALCULATOR NEW'!$W$2</definedName>
    <definedName name="PTV">'SY20-21 CALCULATOR RGBRAND OLD'!$W$2</definedName>
    <definedName name="School_Year" localSheetId="0">'SY20-21 RG BRAND CALCULATOR NEW'!$W$3</definedName>
    <definedName name="School_Year">'SY20-21 CALCULATOR RGBRAND OLD'!$W$3</definedName>
    <definedName name="SEPDSRD" localSheetId="0">'SY20-21 RG BRAND CALCULATOR NEW'!$W$5</definedName>
    <definedName name="SEPDSRD">'SY20-21 CALCULATOR RGBRAND OLD'!$W$5</definedName>
    <definedName name="TLW" localSheetId="0">'SY20-21 RG BRAND CALCULATOR NEW'!$W$4</definedName>
    <definedName name="TLW">'SY20-21 CALCULATOR RGBRAND OLD'!$W$4</definedName>
  </definedNames>
  <calcPr calcId="162913"/>
</workbook>
</file>

<file path=xl/calcChain.xml><?xml version="1.0" encoding="utf-8"?>
<calcChain xmlns="http://schemas.openxmlformats.org/spreadsheetml/2006/main">
  <c r="P55" i="43" l="1"/>
  <c r="N55" i="43" l="1"/>
  <c r="M13" i="40" l="1"/>
  <c r="M54" i="40"/>
  <c r="M50" i="43"/>
  <c r="M32" i="43"/>
  <c r="C57" i="43" l="1"/>
  <c r="Q32" i="43"/>
  <c r="O32" i="43"/>
  <c r="T32" i="43"/>
  <c r="K32" i="43"/>
  <c r="Q31" i="43"/>
  <c r="O31" i="43"/>
  <c r="M31" i="43"/>
  <c r="T31" i="43" s="1"/>
  <c r="K31" i="43"/>
  <c r="Q30" i="43"/>
  <c r="O30" i="43"/>
  <c r="M30" i="43"/>
  <c r="T30" i="43" s="1"/>
  <c r="K30" i="43"/>
  <c r="Q29" i="43"/>
  <c r="O29" i="43"/>
  <c r="M29" i="43"/>
  <c r="T29" i="43" s="1"/>
  <c r="K29" i="43"/>
  <c r="Q28" i="43"/>
  <c r="O28" i="43"/>
  <c r="M28" i="43"/>
  <c r="T28" i="43" s="1"/>
  <c r="K28" i="43"/>
  <c r="Q27" i="43"/>
  <c r="O27" i="43"/>
  <c r="M27" i="43"/>
  <c r="T27" i="43" s="1"/>
  <c r="K27" i="43"/>
  <c r="Q26" i="43"/>
  <c r="O26" i="43"/>
  <c r="M26" i="43"/>
  <c r="T26" i="43" s="1"/>
  <c r="K26" i="43"/>
  <c r="Q11" i="43"/>
  <c r="O11" i="43"/>
  <c r="M11" i="43"/>
  <c r="T11" i="43" s="1"/>
  <c r="K11" i="43"/>
  <c r="Q25" i="43"/>
  <c r="O25" i="43"/>
  <c r="M25" i="43"/>
  <c r="T25" i="43" s="1"/>
  <c r="K25" i="43"/>
  <c r="Q24" i="43"/>
  <c r="O24" i="43"/>
  <c r="M24" i="43"/>
  <c r="T24" i="43" s="1"/>
  <c r="K24" i="43"/>
  <c r="Q10" i="43"/>
  <c r="O10" i="43"/>
  <c r="M10" i="43"/>
  <c r="T10" i="43" s="1"/>
  <c r="K10" i="43"/>
  <c r="Q23" i="43"/>
  <c r="O23" i="43"/>
  <c r="M23" i="43"/>
  <c r="T23" i="43" s="1"/>
  <c r="K23" i="43"/>
  <c r="Q22" i="43"/>
  <c r="O22" i="43"/>
  <c r="M22" i="43"/>
  <c r="T22" i="43" s="1"/>
  <c r="K22" i="43"/>
  <c r="Q9" i="43"/>
  <c r="O9" i="43"/>
  <c r="M9" i="43"/>
  <c r="T9" i="43" s="1"/>
  <c r="K9" i="43"/>
  <c r="Q21" i="43"/>
  <c r="O21" i="43"/>
  <c r="M21" i="43"/>
  <c r="T21" i="43" s="1"/>
  <c r="K21" i="43"/>
  <c r="Q8" i="43"/>
  <c r="O8" i="43"/>
  <c r="M8" i="43"/>
  <c r="T8" i="43" s="1"/>
  <c r="K8" i="43"/>
  <c r="Q12" i="43"/>
  <c r="O12" i="43"/>
  <c r="M12" i="43"/>
  <c r="T12" i="43" s="1"/>
  <c r="K12" i="43"/>
  <c r="Q54" i="43"/>
  <c r="O54" i="43"/>
  <c r="M54" i="43"/>
  <c r="T54" i="43" s="1"/>
  <c r="K54" i="43"/>
  <c r="Q53" i="43"/>
  <c r="O53" i="43"/>
  <c r="M53" i="43"/>
  <c r="T53" i="43" s="1"/>
  <c r="K53" i="43"/>
  <c r="Q52" i="43"/>
  <c r="O52" i="43"/>
  <c r="M52" i="43"/>
  <c r="T52" i="43" s="1"/>
  <c r="K52" i="43"/>
  <c r="Q51" i="43"/>
  <c r="O51" i="43"/>
  <c r="M51" i="43"/>
  <c r="T51" i="43" s="1"/>
  <c r="K51" i="43"/>
  <c r="Q15" i="43"/>
  <c r="O15" i="43"/>
  <c r="M15" i="43"/>
  <c r="T15" i="43" s="1"/>
  <c r="K15" i="43"/>
  <c r="Q14" i="43"/>
  <c r="O14" i="43"/>
  <c r="M14" i="43"/>
  <c r="T14" i="43" s="1"/>
  <c r="K14" i="43"/>
  <c r="Q13" i="43"/>
  <c r="O13" i="43"/>
  <c r="M13" i="43"/>
  <c r="T13" i="43" s="1"/>
  <c r="K13" i="43"/>
  <c r="Q18" i="43"/>
  <c r="O18" i="43"/>
  <c r="M18" i="43"/>
  <c r="T18" i="43" s="1"/>
  <c r="K18" i="43"/>
  <c r="Q17" i="43"/>
  <c r="O17" i="43"/>
  <c r="M17" i="43"/>
  <c r="T17" i="43" s="1"/>
  <c r="K17" i="43"/>
  <c r="Q16" i="43"/>
  <c r="O16" i="43"/>
  <c r="M16" i="43"/>
  <c r="T16" i="43" s="1"/>
  <c r="K16" i="43"/>
  <c r="Q19" i="43"/>
  <c r="O19" i="43"/>
  <c r="M19" i="43"/>
  <c r="T19" i="43" s="1"/>
  <c r="K19" i="43"/>
  <c r="Q40" i="43"/>
  <c r="O40" i="43"/>
  <c r="M40" i="43"/>
  <c r="T40" i="43" s="1"/>
  <c r="K40" i="43"/>
  <c r="V39" i="43"/>
  <c r="Q39" i="43"/>
  <c r="O39" i="43"/>
  <c r="M39" i="43"/>
  <c r="T39" i="43" s="1"/>
  <c r="K39" i="43"/>
  <c r="Q34" i="43"/>
  <c r="O34" i="43"/>
  <c r="M34" i="43"/>
  <c r="S34" i="43" s="1"/>
  <c r="K34" i="43"/>
  <c r="Q43" i="43"/>
  <c r="O43" i="43"/>
  <c r="M43" i="43"/>
  <c r="T43" i="43" s="1"/>
  <c r="K43" i="43"/>
  <c r="Q42" i="43"/>
  <c r="O42" i="43"/>
  <c r="M42" i="43"/>
  <c r="S42" i="43" s="1"/>
  <c r="K42" i="43"/>
  <c r="Q41" i="43"/>
  <c r="O41" i="43"/>
  <c r="M41" i="43"/>
  <c r="T41" i="43" s="1"/>
  <c r="K41" i="43"/>
  <c r="Q37" i="43"/>
  <c r="O37" i="43"/>
  <c r="M37" i="43"/>
  <c r="S37" i="43" s="1"/>
  <c r="K37" i="43"/>
  <c r="V48" i="43"/>
  <c r="C58" i="43" s="1"/>
  <c r="Q48" i="43"/>
  <c r="O48" i="43"/>
  <c r="M48" i="43"/>
  <c r="T48" i="43" s="1"/>
  <c r="K48" i="43"/>
  <c r="Q49" i="43"/>
  <c r="O49" i="43"/>
  <c r="M49" i="43"/>
  <c r="T49" i="43" s="1"/>
  <c r="K49" i="43"/>
  <c r="Q36" i="43"/>
  <c r="O36" i="43"/>
  <c r="M36" i="43"/>
  <c r="T36" i="43" s="1"/>
  <c r="K36" i="43"/>
  <c r="Q47" i="43"/>
  <c r="O47" i="43"/>
  <c r="M47" i="43"/>
  <c r="T47" i="43" s="1"/>
  <c r="K47" i="43"/>
  <c r="Q50" i="43"/>
  <c r="O50" i="43"/>
  <c r="T50" i="43"/>
  <c r="K50" i="43"/>
  <c r="Q38" i="43"/>
  <c r="O38" i="43"/>
  <c r="M38" i="43"/>
  <c r="T38" i="43" s="1"/>
  <c r="K38" i="43"/>
  <c r="Q45" i="43"/>
  <c r="O45" i="43"/>
  <c r="M45" i="43"/>
  <c r="T45" i="43" s="1"/>
  <c r="K45" i="43"/>
  <c r="Q46" i="43"/>
  <c r="O46" i="43"/>
  <c r="M46" i="43"/>
  <c r="T46" i="43" s="1"/>
  <c r="K46" i="43"/>
  <c r="Q35" i="43"/>
  <c r="O35" i="43"/>
  <c r="M35" i="43"/>
  <c r="T35" i="43" s="1"/>
  <c r="K35" i="43"/>
  <c r="Q44" i="43"/>
  <c r="O44" i="43"/>
  <c r="M44" i="43"/>
  <c r="T44" i="43" s="1"/>
  <c r="K44" i="43"/>
  <c r="M7" i="43"/>
  <c r="G2" i="43"/>
  <c r="Q55" i="43" l="1"/>
  <c r="O55" i="43"/>
  <c r="S19" i="43"/>
  <c r="S50" i="43"/>
  <c r="S21" i="43"/>
  <c r="S51" i="43"/>
  <c r="S10" i="43"/>
  <c r="S48" i="43"/>
  <c r="S16" i="43"/>
  <c r="S11" i="43"/>
  <c r="S45" i="43"/>
  <c r="S53" i="43"/>
  <c r="S27" i="43"/>
  <c r="S38" i="43"/>
  <c r="S43" i="43"/>
  <c r="S14" i="43"/>
  <c r="S9" i="43"/>
  <c r="S29" i="43"/>
  <c r="S44" i="43"/>
  <c r="S49" i="43"/>
  <c r="S39" i="43"/>
  <c r="S18" i="43"/>
  <c r="S8" i="43"/>
  <c r="S24" i="43"/>
  <c r="S30" i="43"/>
  <c r="S35" i="43"/>
  <c r="S36" i="43"/>
  <c r="S41" i="43"/>
  <c r="S40" i="43"/>
  <c r="S13" i="43"/>
  <c r="S54" i="43"/>
  <c r="S23" i="43"/>
  <c r="S26" i="43"/>
  <c r="S31" i="43"/>
  <c r="S46" i="43"/>
  <c r="S47" i="43"/>
  <c r="S17" i="43"/>
  <c r="S15" i="43"/>
  <c r="S12" i="43"/>
  <c r="S22" i="43"/>
  <c r="S25" i="43"/>
  <c r="S28" i="43"/>
  <c r="S32" i="43"/>
  <c r="S52" i="43"/>
  <c r="T37" i="43"/>
  <c r="T42" i="43"/>
  <c r="T34" i="43"/>
  <c r="S55" i="43" l="1"/>
  <c r="N56" i="43" s="1"/>
  <c r="T55" i="43"/>
  <c r="P56" i="43" s="1"/>
  <c r="V24" i="40"/>
  <c r="M43" i="40" l="1"/>
  <c r="S43" i="40" s="1"/>
  <c r="L43" i="40"/>
  <c r="O43" i="40"/>
  <c r="Q43" i="40"/>
  <c r="T43" i="40" l="1"/>
  <c r="P59" i="40"/>
  <c r="N59" i="40"/>
  <c r="B7" i="42" l="1"/>
  <c r="G2" i="42"/>
  <c r="M36" i="40" l="1"/>
  <c r="L36" i="40"/>
  <c r="O36" i="40"/>
  <c r="Q36" i="40"/>
  <c r="M12" i="40"/>
  <c r="L12" i="40"/>
  <c r="O12" i="40"/>
  <c r="Q12" i="40"/>
  <c r="M19" i="40"/>
  <c r="L19" i="40"/>
  <c r="O19" i="40"/>
  <c r="Q19" i="40"/>
  <c r="S19" i="40" l="1"/>
  <c r="T19" i="40"/>
  <c r="S12" i="40"/>
  <c r="T12" i="40"/>
  <c r="S36" i="40"/>
  <c r="T36" i="40"/>
  <c r="V17" i="40" l="1"/>
  <c r="C60" i="40"/>
  <c r="B8" i="42" l="1"/>
  <c r="Q52" i="40" l="1"/>
  <c r="O52" i="40"/>
  <c r="M52" i="40"/>
  <c r="L52" i="40"/>
  <c r="Q54" i="40"/>
  <c r="L54" i="40"/>
  <c r="O54" i="40"/>
  <c r="Q53" i="40"/>
  <c r="O53" i="40"/>
  <c r="M53" i="40"/>
  <c r="L53" i="40"/>
  <c r="Q27" i="40"/>
  <c r="O27" i="40"/>
  <c r="M35" i="40"/>
  <c r="L35" i="40"/>
  <c r="O35" i="40"/>
  <c r="Q35" i="40"/>
  <c r="Q30" i="40"/>
  <c r="O30" i="40"/>
  <c r="L30" i="40"/>
  <c r="L27" i="40"/>
  <c r="M30" i="40"/>
  <c r="M27" i="40"/>
  <c r="S30" i="40" l="1"/>
  <c r="T30" i="40"/>
  <c r="S53" i="40"/>
  <c r="T53" i="40"/>
  <c r="T54" i="40"/>
  <c r="S54" i="40"/>
  <c r="T27" i="40"/>
  <c r="S27" i="40"/>
  <c r="S52" i="40"/>
  <c r="T52" i="40"/>
  <c r="S35" i="40"/>
  <c r="T35" i="40"/>
  <c r="Q25" i="40"/>
  <c r="O25" i="40"/>
  <c r="M25" i="40"/>
  <c r="L25" i="40"/>
  <c r="Q32" i="40"/>
  <c r="O32" i="40"/>
  <c r="M32" i="40"/>
  <c r="L32" i="40"/>
  <c r="Q31" i="40"/>
  <c r="O31" i="40"/>
  <c r="M31" i="40"/>
  <c r="L31" i="40"/>
  <c r="T31" i="40" l="1"/>
  <c r="S31" i="40"/>
  <c r="S25" i="40"/>
  <c r="T25" i="40"/>
  <c r="T32" i="40"/>
  <c r="S32" i="40"/>
  <c r="M34" i="40"/>
  <c r="L34" i="40"/>
  <c r="M33" i="40"/>
  <c r="L33" i="40"/>
  <c r="O33" i="40"/>
  <c r="Q33" i="40"/>
  <c r="O34" i="40"/>
  <c r="Q34" i="40"/>
  <c r="M20" i="40"/>
  <c r="L20" i="40"/>
  <c r="S20" i="40" l="1"/>
  <c r="T20" i="40"/>
  <c r="T33" i="40"/>
  <c r="S33" i="40"/>
  <c r="T34" i="40"/>
  <c r="S34" i="40"/>
  <c r="O20" i="40"/>
  <c r="Q20" i="40"/>
  <c r="C63" i="40" l="1"/>
  <c r="G2" i="40" l="1"/>
  <c r="M9" i="40"/>
  <c r="M10" i="40"/>
  <c r="M11" i="40"/>
  <c r="M14" i="40"/>
  <c r="M15" i="40"/>
  <c r="M16" i="40"/>
  <c r="M17" i="40"/>
  <c r="M18" i="40"/>
  <c r="M22" i="40"/>
  <c r="T22" i="40" s="1"/>
  <c r="M23" i="40"/>
  <c r="M24" i="40"/>
  <c r="M26" i="40"/>
  <c r="M28" i="40"/>
  <c r="M29" i="40"/>
  <c r="M38" i="40"/>
  <c r="T38" i="40" s="1"/>
  <c r="M39" i="40"/>
  <c r="M40" i="40"/>
  <c r="M41" i="40"/>
  <c r="M42" i="40"/>
  <c r="M44" i="40"/>
  <c r="M45" i="40"/>
  <c r="M46" i="40"/>
  <c r="M47" i="40"/>
  <c r="M48" i="40"/>
  <c r="M49" i="40"/>
  <c r="M50" i="40"/>
  <c r="M51" i="40"/>
  <c r="M56" i="40"/>
  <c r="T56" i="40" s="1"/>
  <c r="M57" i="40"/>
  <c r="T57" i="40" s="1"/>
  <c r="M8" i="40"/>
  <c r="T8" i="40" s="1"/>
  <c r="M7" i="40"/>
  <c r="Q10" i="40"/>
  <c r="Q11" i="40"/>
  <c r="Q13" i="40"/>
  <c r="Q14" i="40"/>
  <c r="Q15" i="40"/>
  <c r="Q16" i="40"/>
  <c r="Q17" i="40"/>
  <c r="Q18" i="40"/>
  <c r="Q22" i="40"/>
  <c r="Q23" i="40"/>
  <c r="Q24" i="40"/>
  <c r="Q26" i="40"/>
  <c r="Q28" i="40"/>
  <c r="Q29" i="40"/>
  <c r="Q38" i="40"/>
  <c r="Q39" i="40"/>
  <c r="Q40" i="40"/>
  <c r="Q41" i="40"/>
  <c r="Q42" i="40"/>
  <c r="Q59" i="40" s="1"/>
  <c r="Q44" i="40"/>
  <c r="Q45" i="40"/>
  <c r="Q46" i="40"/>
  <c r="Q47" i="40"/>
  <c r="Q48" i="40"/>
  <c r="Q49" i="40"/>
  <c r="Q50" i="40"/>
  <c r="Q51" i="40"/>
  <c r="Q56" i="40"/>
  <c r="Q57" i="40"/>
  <c r="Q8" i="40"/>
  <c r="Q9" i="40"/>
  <c r="O10" i="40"/>
  <c r="O11" i="40"/>
  <c r="O13" i="40"/>
  <c r="O14" i="40"/>
  <c r="O15" i="40"/>
  <c r="O16" i="40"/>
  <c r="O17" i="40"/>
  <c r="O18" i="40"/>
  <c r="O22" i="40"/>
  <c r="O23" i="40"/>
  <c r="O24" i="40"/>
  <c r="O26" i="40"/>
  <c r="O28" i="40"/>
  <c r="O29" i="40"/>
  <c r="O38" i="40"/>
  <c r="O39" i="40"/>
  <c r="O40" i="40"/>
  <c r="O41" i="40"/>
  <c r="O42" i="40"/>
  <c r="O59" i="40" s="1"/>
  <c r="O44" i="40"/>
  <c r="O45" i="40"/>
  <c r="O46" i="40"/>
  <c r="O47" i="40"/>
  <c r="O48" i="40"/>
  <c r="O49" i="40"/>
  <c r="O50" i="40"/>
  <c r="O51" i="40"/>
  <c r="O56" i="40"/>
  <c r="O57" i="40"/>
  <c r="O9" i="40"/>
  <c r="O8" i="40"/>
  <c r="S49" i="40" l="1"/>
  <c r="T49" i="40"/>
  <c r="S45" i="40"/>
  <c r="T45" i="40"/>
  <c r="S40" i="40"/>
  <c r="T40" i="40"/>
  <c r="T28" i="40"/>
  <c r="S28" i="40"/>
  <c r="S15" i="40"/>
  <c r="T15" i="40"/>
  <c r="S10" i="40"/>
  <c r="T10" i="40"/>
  <c r="S48" i="40"/>
  <c r="T48" i="40"/>
  <c r="S44" i="40"/>
  <c r="T44" i="40"/>
  <c r="S39" i="40"/>
  <c r="T39" i="40"/>
  <c r="S26" i="40"/>
  <c r="T26" i="40"/>
  <c r="S18" i="40"/>
  <c r="T18" i="40"/>
  <c r="S14" i="40"/>
  <c r="T14" i="40"/>
  <c r="S9" i="40"/>
  <c r="T9" i="40"/>
  <c r="S51" i="40"/>
  <c r="T51" i="40"/>
  <c r="S47" i="40"/>
  <c r="T47" i="40"/>
  <c r="S42" i="40"/>
  <c r="T42" i="40"/>
  <c r="T24" i="40"/>
  <c r="S24" i="40"/>
  <c r="S17" i="40"/>
  <c r="T17" i="40"/>
  <c r="S13" i="40"/>
  <c r="T13" i="40"/>
  <c r="T50" i="40"/>
  <c r="S50" i="40"/>
  <c r="T46" i="40"/>
  <c r="S46" i="40"/>
  <c r="T41" i="40"/>
  <c r="S41" i="40"/>
  <c r="S29" i="40"/>
  <c r="T29" i="40"/>
  <c r="T23" i="40"/>
  <c r="S23" i="40"/>
  <c r="S16" i="40"/>
  <c r="T16" i="40"/>
  <c r="S11" i="40"/>
  <c r="T11" i="40"/>
  <c r="T59" i="40" l="1"/>
  <c r="L57" i="40" l="1"/>
  <c r="L56" i="40"/>
  <c r="L51" i="40"/>
  <c r="L50" i="40"/>
  <c r="L49" i="40"/>
  <c r="L48" i="40"/>
  <c r="L47" i="40"/>
  <c r="L46" i="40"/>
  <c r="L45" i="40"/>
  <c r="L44" i="40"/>
  <c r="L42" i="40"/>
  <c r="L41" i="40"/>
  <c r="L40" i="40"/>
  <c r="L39" i="40"/>
  <c r="L38" i="40"/>
  <c r="L29" i="40"/>
  <c r="L28" i="40"/>
  <c r="L26" i="40"/>
  <c r="L24" i="40"/>
  <c r="L23" i="40"/>
  <c r="S22" i="40"/>
  <c r="L22" i="40"/>
  <c r="L18" i="40"/>
  <c r="L17" i="40"/>
  <c r="L16" i="40"/>
  <c r="L15" i="40"/>
  <c r="L14" i="40"/>
  <c r="L13" i="40"/>
  <c r="L11" i="40"/>
  <c r="L10" i="40"/>
  <c r="L9" i="40"/>
  <c r="S8" i="40"/>
  <c r="L8" i="40"/>
  <c r="S38" i="40" l="1"/>
  <c r="S56" i="40"/>
  <c r="S57" i="40"/>
  <c r="S59" i="40" l="1"/>
  <c r="N60" i="40" s="1"/>
  <c r="P60" i="40"/>
  <c r="L10" i="9" l="1"/>
  <c r="M10" i="9"/>
  <c r="O10" i="9"/>
  <c r="Q10" i="9"/>
  <c r="Q36" i="9" s="1"/>
  <c r="Q11" i="9"/>
  <c r="Q12" i="9"/>
  <c r="Q13" i="9"/>
  <c r="Q14" i="9"/>
  <c r="Q15" i="9"/>
  <c r="Q16" i="9"/>
  <c r="Q17" i="9"/>
  <c r="Q18" i="9"/>
  <c r="Q19" i="9"/>
  <c r="Q22" i="9"/>
  <c r="Q23" i="9"/>
  <c r="Q24" i="9"/>
  <c r="Q25" i="9"/>
  <c r="Q26" i="9"/>
  <c r="Q27" i="9"/>
  <c r="Q28" i="9"/>
  <c r="Q29" i="9"/>
  <c r="Q30" i="9"/>
  <c r="Q31" i="9"/>
  <c r="Q32" i="9"/>
  <c r="Q34" i="9"/>
  <c r="L11" i="9"/>
  <c r="M11" i="9"/>
  <c r="O11" i="9"/>
  <c r="O36" i="9" s="1"/>
  <c r="L12" i="9"/>
  <c r="M12" i="9"/>
  <c r="O12" i="9"/>
  <c r="L13" i="9"/>
  <c r="M13" i="9"/>
  <c r="O13" i="9"/>
  <c r="L14" i="9"/>
  <c r="M14" i="9"/>
  <c r="O14" i="9"/>
  <c r="L15" i="9"/>
  <c r="M15" i="9"/>
  <c r="O15" i="9"/>
  <c r="L16" i="9"/>
  <c r="M16" i="9"/>
  <c r="O16" i="9"/>
  <c r="L17" i="9"/>
  <c r="M17" i="9"/>
  <c r="O17" i="9"/>
  <c r="L18" i="9"/>
  <c r="M18" i="9"/>
  <c r="O18" i="9"/>
  <c r="L19" i="9"/>
  <c r="M19" i="9"/>
  <c r="O19" i="9"/>
  <c r="L22" i="9"/>
  <c r="M22" i="9"/>
  <c r="O22" i="9"/>
  <c r="L23" i="9"/>
  <c r="M23" i="9"/>
  <c r="O23" i="9"/>
  <c r="L24" i="9"/>
  <c r="M24" i="9"/>
  <c r="O24" i="9"/>
  <c r="L25" i="9"/>
  <c r="M25" i="9"/>
  <c r="O25" i="9"/>
  <c r="L26" i="9"/>
  <c r="M26" i="9"/>
  <c r="O26" i="9"/>
  <c r="L27" i="9"/>
  <c r="M27" i="9"/>
  <c r="O27" i="9"/>
  <c r="L28" i="9"/>
  <c r="M28" i="9"/>
  <c r="O28" i="9"/>
  <c r="L29" i="9"/>
  <c r="M29" i="9"/>
  <c r="O29" i="9"/>
  <c r="L30" i="9"/>
  <c r="M30" i="9"/>
  <c r="O30" i="9"/>
  <c r="L31" i="9"/>
  <c r="M31" i="9"/>
  <c r="O31" i="9"/>
  <c r="L32" i="9"/>
  <c r="M32" i="9"/>
  <c r="O32" i="9"/>
  <c r="L34" i="9"/>
  <c r="M34" i="9"/>
  <c r="O34" i="9"/>
  <c r="N36" i="9"/>
  <c r="P36" i="9"/>
  <c r="Q45" i="6"/>
  <c r="O45" i="6"/>
  <c r="M45" i="6"/>
  <c r="L45" i="6"/>
  <c r="O25" i="6"/>
  <c r="Q25" i="6"/>
  <c r="Q39" i="6"/>
  <c r="O39" i="6"/>
  <c r="M39" i="6"/>
  <c r="L39" i="6"/>
  <c r="L25" i="6"/>
  <c r="M25" i="6"/>
  <c r="N54" i="6"/>
  <c r="N56" i="6" s="1"/>
  <c r="N36" i="6"/>
  <c r="O40" i="6"/>
  <c r="O41" i="6"/>
  <c r="O54" i="6" s="1"/>
  <c r="O42" i="6"/>
  <c r="O43" i="6"/>
  <c r="O44" i="6"/>
  <c r="O46" i="6"/>
  <c r="O47" i="6"/>
  <c r="O48" i="6"/>
  <c r="O49" i="6"/>
  <c r="O50" i="6"/>
  <c r="O51" i="6"/>
  <c r="O52" i="6"/>
  <c r="O10" i="6"/>
  <c r="O36" i="6" s="1"/>
  <c r="O11" i="6"/>
  <c r="O12" i="6"/>
  <c r="O13" i="6"/>
  <c r="O14" i="6"/>
  <c r="O15" i="6"/>
  <c r="O16" i="6"/>
  <c r="O17" i="6"/>
  <c r="O18" i="6"/>
  <c r="O19" i="6"/>
  <c r="O22" i="6"/>
  <c r="O23" i="6"/>
  <c r="O24" i="6"/>
  <c r="O26" i="6"/>
  <c r="O27" i="6"/>
  <c r="O28" i="6"/>
  <c r="O29" i="6"/>
  <c r="O30" i="6"/>
  <c r="O31" i="6"/>
  <c r="O32" i="6"/>
  <c r="O34" i="6"/>
  <c r="P54" i="6"/>
  <c r="P56" i="6" s="1"/>
  <c r="P36" i="6"/>
  <c r="Q40" i="6"/>
  <c r="Q41" i="6"/>
  <c r="Q54" i="6" s="1"/>
  <c r="Q56" i="6" s="1"/>
  <c r="Q42" i="6"/>
  <c r="Q43" i="6"/>
  <c r="Q44" i="6"/>
  <c r="Q46" i="6"/>
  <c r="Q47" i="6"/>
  <c r="Q48" i="6"/>
  <c r="Q49" i="6"/>
  <c r="Q50" i="6"/>
  <c r="Q51" i="6"/>
  <c r="Q52" i="6"/>
  <c r="Q10" i="6"/>
  <c r="Q11" i="6"/>
  <c r="Q12" i="6"/>
  <c r="Q13" i="6"/>
  <c r="Q14" i="6"/>
  <c r="Q15" i="6"/>
  <c r="Q16" i="6"/>
  <c r="Q17" i="6"/>
  <c r="Q18" i="6"/>
  <c r="Q19" i="6"/>
  <c r="Q22" i="6"/>
  <c r="Q23" i="6"/>
  <c r="Q24" i="6"/>
  <c r="Q26" i="6"/>
  <c r="Q27" i="6"/>
  <c r="Q28" i="6"/>
  <c r="Q29" i="6"/>
  <c r="Q30" i="6"/>
  <c r="Q31" i="6"/>
  <c r="Q32" i="6"/>
  <c r="Q34" i="6"/>
  <c r="Q36" i="6"/>
  <c r="M16" i="6"/>
  <c r="L16" i="6"/>
  <c r="L52" i="6"/>
  <c r="M52" i="6"/>
  <c r="M13" i="6"/>
  <c r="L13" i="6"/>
  <c r="M23" i="6"/>
  <c r="L23" i="6"/>
  <c r="M47" i="6"/>
  <c r="L47" i="6"/>
  <c r="M46" i="6"/>
  <c r="L46" i="6"/>
  <c r="M34" i="6"/>
  <c r="L34" i="6"/>
  <c r="M41" i="6"/>
  <c r="M42" i="6"/>
  <c r="M43" i="6"/>
  <c r="M44" i="6"/>
  <c r="M48" i="6"/>
  <c r="M49" i="6"/>
  <c r="M50" i="6"/>
  <c r="M51" i="6"/>
  <c r="M40" i="6"/>
  <c r="L41" i="6"/>
  <c r="L42" i="6"/>
  <c r="L43" i="6"/>
  <c r="L44" i="6"/>
  <c r="L48" i="6"/>
  <c r="L49" i="6"/>
  <c r="L50" i="6"/>
  <c r="L51" i="6"/>
  <c r="L40" i="6"/>
  <c r="M24" i="6"/>
  <c r="M26" i="6"/>
  <c r="M27" i="6"/>
  <c r="M28" i="6"/>
  <c r="M29" i="6"/>
  <c r="M30" i="6"/>
  <c r="M31" i="6"/>
  <c r="M32" i="6"/>
  <c r="M22" i="6"/>
  <c r="L24" i="6"/>
  <c r="L26" i="6"/>
  <c r="L27" i="6"/>
  <c r="L28" i="6"/>
  <c r="L29" i="6"/>
  <c r="L30" i="6"/>
  <c r="L31" i="6"/>
  <c r="L32" i="6"/>
  <c r="L22" i="6"/>
  <c r="M11" i="6"/>
  <c r="M12" i="6"/>
  <c r="M14" i="6"/>
  <c r="M15" i="6"/>
  <c r="M17" i="6"/>
  <c r="M18" i="6"/>
  <c r="M19" i="6"/>
  <c r="M10" i="6"/>
  <c r="L11" i="6"/>
  <c r="L12" i="6"/>
  <c r="L14" i="6"/>
  <c r="L15" i="6"/>
  <c r="L17" i="6"/>
  <c r="L18" i="6"/>
  <c r="L19" i="6"/>
  <c r="L10" i="6"/>
  <c r="O56" i="6" l="1"/>
</calcChain>
</file>

<file path=xl/sharedStrings.xml><?xml version="1.0" encoding="utf-8"?>
<sst xmlns="http://schemas.openxmlformats.org/spreadsheetml/2006/main" count="1261" uniqueCount="485">
  <si>
    <t>Elwood, IN  46036</t>
  </si>
  <si>
    <t>P.O. Box 83</t>
  </si>
  <si>
    <t>REDYL99</t>
  </si>
  <si>
    <t>REDYL3G</t>
  </si>
  <si>
    <t>REDYL9G</t>
  </si>
  <si>
    <t>REDYA3GTH</t>
  </si>
  <si>
    <r>
      <t>RED GOLD, LLC</t>
    </r>
    <r>
      <rPr>
        <sz val="14"/>
        <rFont val="Arial"/>
        <family val="2"/>
      </rPr>
      <t>.</t>
    </r>
  </si>
  <si>
    <t xml:space="preserve">Page 1 </t>
  </si>
  <si>
    <t xml:space="preserve">CASE SIZE  </t>
  </si>
  <si>
    <t>SERVING    NET WEIGHT</t>
  </si>
  <si>
    <t>UPC CODE</t>
  </si>
  <si>
    <t xml:space="preserve">6 / #10 Cans </t>
  </si>
  <si>
    <t>106 oz.</t>
  </si>
  <si>
    <t>4.3 oz.</t>
  </si>
  <si>
    <t>72940-82200</t>
  </si>
  <si>
    <t>2.2 oz.</t>
  </si>
  <si>
    <t>72940-82100</t>
  </si>
  <si>
    <t>103 oz.</t>
  </si>
  <si>
    <t>1.0 oz.</t>
  </si>
  <si>
    <t>Red Gold</t>
  </si>
  <si>
    <t>72940-11005</t>
  </si>
  <si>
    <t>115 oz.</t>
  </si>
  <si>
    <t>1,151</t>
  </si>
  <si>
    <t>.6 oz.</t>
  </si>
  <si>
    <t>72940-11002</t>
  </si>
  <si>
    <t>28.5 lbs.</t>
  </si>
  <si>
    <t>72940-11560</t>
  </si>
  <si>
    <t>9 grams</t>
  </si>
  <si>
    <t>.3 oz.</t>
  </si>
  <si>
    <t>72940-11581</t>
  </si>
  <si>
    <t xml:space="preserve">6 / #10 cans </t>
  </si>
  <si>
    <t>74865-27267</t>
  </si>
  <si>
    <t>22486-10017</t>
  </si>
  <si>
    <t>58108-04026</t>
  </si>
  <si>
    <t>41560-16333</t>
  </si>
  <si>
    <t>114 oz.</t>
  </si>
  <si>
    <t>72940-11561</t>
  </si>
  <si>
    <t>14.25 lbs.</t>
  </si>
  <si>
    <t>72940-11563</t>
  </si>
  <si>
    <t>72940-81907</t>
  </si>
  <si>
    <t>464 oz.</t>
  </si>
  <si>
    <t>74865-57908</t>
  </si>
  <si>
    <t>22486-10018</t>
  </si>
  <si>
    <t>58108-05143</t>
  </si>
  <si>
    <t>72940-11574</t>
  </si>
  <si>
    <t>105 oz.</t>
  </si>
  <si>
    <t>72940-81400</t>
  </si>
  <si>
    <t>1.2 oz.</t>
  </si>
  <si>
    <t>2.3 oz.</t>
  </si>
  <si>
    <t>72940-74150</t>
  </si>
  <si>
    <t>72940-81903</t>
  </si>
  <si>
    <t>111 oz.</t>
  </si>
  <si>
    <t>108 oz.</t>
  </si>
  <si>
    <t>Fully Prepared Pizza Sauce</t>
  </si>
  <si>
    <t>Tomato Paste</t>
  </si>
  <si>
    <t>Sloppy Joe Sauce</t>
  </si>
  <si>
    <t>72940-11038</t>
  </si>
  <si>
    <t>Extra Heavy Pizza Sauce w/ Basil</t>
  </si>
  <si>
    <t xml:space="preserve"> </t>
  </si>
  <si>
    <t>4.4 oz.</t>
  </si>
  <si>
    <t>39.75 lbs.</t>
  </si>
  <si>
    <t>Tomato Sauce</t>
  </si>
  <si>
    <t>72940-81800</t>
  </si>
  <si>
    <t>72940-81701</t>
  </si>
  <si>
    <t>Salsa (Mild)</t>
  </si>
  <si>
    <t>1/ 3 Gal Bag In Box</t>
  </si>
  <si>
    <t>1 / 3 gal. Bag In Box</t>
  </si>
  <si>
    <t>1 / 3 gal. Bag in Box (Wunder-Bar)</t>
  </si>
  <si>
    <t>Multi Purpose Spaghetti Sauce</t>
  </si>
  <si>
    <t>Multi Purpose Marinara Sauce</t>
  </si>
  <si>
    <t>Concentrated &amp; Crushed All Purpose Tomatoes</t>
  </si>
  <si>
    <t>CASE             NET WEIGHT</t>
  </si>
  <si>
    <t>Page 1 of 2</t>
  </si>
  <si>
    <t>Value Pass-Through Option:  Indirect Sales Discount / Net Off-Invoice (NOI)</t>
  </si>
  <si>
    <t>COLUMN B</t>
  </si>
  <si>
    <t>ESTIMATED  ANNUAL CASES NEEDED</t>
  </si>
  <si>
    <t>ESTIMATED TOTAL PASTE POUNDS NEEDED</t>
  </si>
  <si>
    <t>ESTIMATED FINISHED CASES PER TRUCK OF PASTE</t>
  </si>
  <si>
    <r>
      <t xml:space="preserve">PASS THRU VALUE </t>
    </r>
    <r>
      <rPr>
        <b/>
        <sz val="8"/>
        <rFont val="Arial"/>
        <family val="2"/>
      </rPr>
      <t>PER CASE</t>
    </r>
  </si>
  <si>
    <t>Tomato Puree (1.06 Specific Gravity)</t>
  </si>
  <si>
    <t>Ketchup (#10 Can)</t>
  </si>
  <si>
    <t>Ketchup (#10 Pouch)</t>
  </si>
  <si>
    <t>Ketchup (#10 Size Jugs with Pump)</t>
  </si>
  <si>
    <t>Ketchup (Dispenser Pouch Pack)</t>
  </si>
  <si>
    <t>Ketchup (Foil Packets)</t>
  </si>
  <si>
    <t>Page 2 of 2</t>
  </si>
  <si>
    <t>6 / #10 Pouches (6 / 7 lb. 2 oz.)</t>
  </si>
  <si>
    <t>6/ #10 Jugs (6 /114 oz.)</t>
  </si>
  <si>
    <t xml:space="preserve">        PRODUCT DESCRIPTION</t>
  </si>
  <si>
    <t>Chef Mark / IMA</t>
  </si>
  <si>
    <t>House Recipe / SYSCO</t>
  </si>
  <si>
    <t>Gourmet Table / POCAHONTAS</t>
  </si>
  <si>
    <t>Monarch / USFS</t>
  </si>
  <si>
    <t>33% FANCY TOMATO KETCHUP PRODUCTS  -  PRIVATE LABEL / DISTRIBUTOR BRANDS</t>
  </si>
  <si>
    <t>ESTIMATED  SERVINGS NEEDED PER YEAR</t>
  </si>
  <si>
    <t>COLUMN C</t>
  </si>
  <si>
    <t>COLUMN D       (B x C = D)</t>
  </si>
  <si>
    <t>COLUMN E</t>
  </si>
  <si>
    <t>COLUMN F       (E/A x B = F)</t>
  </si>
  <si>
    <t>46 oz.</t>
  </si>
  <si>
    <t>8.6 oz.</t>
  </si>
  <si>
    <t>72940-76002</t>
  </si>
  <si>
    <t>12 / 46 oz. Cans</t>
  </si>
  <si>
    <r>
      <t xml:space="preserve">  Sacramento</t>
    </r>
    <r>
      <rPr>
        <sz val="10"/>
        <rFont val="Arial"/>
        <family val="2"/>
      </rPr>
      <t xml:space="preserve"> Tomato Juice</t>
    </r>
  </si>
  <si>
    <t>72940-82300</t>
  </si>
  <si>
    <t>Total Private Label / Distributor Brands:</t>
  </si>
  <si>
    <t>Total Red Gold Brands:</t>
  </si>
  <si>
    <t>TOTAL ALL BRANDS</t>
  </si>
  <si>
    <t>METHOD 1</t>
  </si>
  <si>
    <t>METHOD 2</t>
  </si>
  <si>
    <t>MAY USE EITHER METHOD 1 OR METHOD 2</t>
  </si>
  <si>
    <t xml:space="preserve">58108-37388 </t>
  </si>
  <si>
    <t>34730-05834</t>
  </si>
  <si>
    <t>GFS / Crown Collection</t>
  </si>
  <si>
    <t>93901-10012</t>
  </si>
  <si>
    <t xml:space="preserve">93901-22254 </t>
  </si>
  <si>
    <t>72940-82107</t>
  </si>
  <si>
    <t>Nutritionally Enhanced Spaghetti Sauce</t>
  </si>
  <si>
    <t>64 oz.</t>
  </si>
  <si>
    <t>72940-11564</t>
  </si>
  <si>
    <r>
      <t>9</t>
    </r>
    <r>
      <rPr>
        <sz val="6"/>
        <rFont val="Arial"/>
        <family val="2"/>
      </rPr>
      <t xml:space="preserve"> </t>
    </r>
    <r>
      <rPr>
        <sz val="10"/>
        <rFont val="Arial"/>
        <family val="2"/>
      </rPr>
      <t>/</t>
    </r>
    <r>
      <rPr>
        <sz val="6"/>
        <rFont val="Arial"/>
        <family val="2"/>
      </rPr>
      <t xml:space="preserve"> </t>
    </r>
    <r>
      <rPr>
        <sz val="10"/>
        <rFont val="Arial"/>
        <family val="2"/>
      </rPr>
      <t>64 oz. Plastic</t>
    </r>
  </si>
  <si>
    <t>RED GOLD        ITEM NUMBER</t>
  </si>
  <si>
    <t>SERV-     INGS PER CASE</t>
  </si>
  <si>
    <t>REDY599</t>
  </si>
  <si>
    <t>REDY572</t>
  </si>
  <si>
    <t>REDY57D</t>
  </si>
  <si>
    <t>REDYA3G</t>
  </si>
  <si>
    <t>REDYA3GPRB</t>
  </si>
  <si>
    <t>REDY59G</t>
  </si>
  <si>
    <t>REDY59P</t>
  </si>
  <si>
    <t>REDSC99</t>
  </si>
  <si>
    <t>RPKMA9C</t>
  </si>
  <si>
    <t>RPKMA9E</t>
  </si>
  <si>
    <t>RPKNA99</t>
  </si>
  <si>
    <t>RPKIL99</t>
  </si>
  <si>
    <t>RPKIX99</t>
  </si>
  <si>
    <t>RPK1A99</t>
  </si>
  <si>
    <t>RPKDX99</t>
  </si>
  <si>
    <t>RPKUA99</t>
  </si>
  <si>
    <t>RPKHA99</t>
  </si>
  <si>
    <t>RPKH69X</t>
  </si>
  <si>
    <t>SACVA46</t>
  </si>
  <si>
    <t>2/ 1.5 Gal Pouches</t>
  </si>
  <si>
    <t>93901-45280</t>
  </si>
  <si>
    <t>CRWY599</t>
  </si>
  <si>
    <t>CHFY599</t>
  </si>
  <si>
    <t>HOUY599</t>
  </si>
  <si>
    <t>GOTY599</t>
  </si>
  <si>
    <t>MOLY599</t>
  </si>
  <si>
    <t>HOUY59P</t>
  </si>
  <si>
    <t>HOUYA3G</t>
  </si>
  <si>
    <t>CHFYA3G</t>
  </si>
  <si>
    <t>MOLYA3G</t>
  </si>
  <si>
    <t>MOLY59P</t>
  </si>
  <si>
    <t>CRWYA3G</t>
  </si>
  <si>
    <t>CRWY57D</t>
  </si>
  <si>
    <t>Redpack</t>
  </si>
  <si>
    <t>28.50 lbs.</t>
  </si>
  <si>
    <t>42.75 lbs.</t>
  </si>
  <si>
    <t>19.84 lbs.</t>
  </si>
  <si>
    <t>43.13 lbs.</t>
  </si>
  <si>
    <t>38.60 lbs.</t>
  </si>
  <si>
    <t xml:space="preserve">36.00 lbs. </t>
  </si>
  <si>
    <t>39.38 lbs.</t>
  </si>
  <si>
    <t>Commodity Processing Calculator</t>
  </si>
  <si>
    <t xml:space="preserve">            Commodity Code:  A245  Tomato Paste Totes*</t>
  </si>
  <si>
    <t>*A245 = Totes of Tomato Paste / 1 Tote = 2,925 lbs of Paste / 1 truckload of A245 = 14 Totes or 40,950 lbs. of Paste</t>
  </si>
  <si>
    <t>Ketchup (Plastic Squeeze Bottle)</t>
  </si>
  <si>
    <t xml:space="preserve">REDYA64 </t>
  </si>
  <si>
    <r>
      <t>1</t>
    </r>
    <r>
      <rPr>
        <sz val="8"/>
        <rFont val="Arial"/>
        <family val="2"/>
      </rPr>
      <t xml:space="preserve"> </t>
    </r>
    <r>
      <rPr>
        <sz val="10"/>
        <rFont val="Arial"/>
        <family val="2"/>
      </rPr>
      <t>/</t>
    </r>
    <r>
      <rPr>
        <sz val="8"/>
        <rFont val="Arial"/>
        <family val="2"/>
      </rPr>
      <t xml:space="preserve"> </t>
    </r>
    <r>
      <rPr>
        <sz val="10"/>
        <rFont val="Arial"/>
        <family val="2"/>
      </rPr>
      <t>3 gal. Bag in Box (Probe Spout)</t>
    </r>
  </si>
  <si>
    <t>72940-11565</t>
  </si>
  <si>
    <t>REDYA3GWB</t>
  </si>
  <si>
    <t>Ketchup (Bag in Box /for Wall Rack)**</t>
  </si>
  <si>
    <t>Ketchup (Bag in Box with Probe Spout)**</t>
  </si>
  <si>
    <t>Ketchup (Bag in Box for Wunder-Bar Disp.)**</t>
  </si>
  <si>
    <t>** For use with a dispenser, consult your local Red Gold representative.</t>
  </si>
  <si>
    <t>1,000 / 9 gm Portion Control</t>
  </si>
  <si>
    <t>40.50 lbs.</t>
  </si>
  <si>
    <t>41.63 lbs.</t>
  </si>
  <si>
    <t>36.86 lbs.</t>
  </si>
  <si>
    <t>2 / 1.5 gal.  Pouches</t>
  </si>
  <si>
    <t>2.0 oz.</t>
  </si>
  <si>
    <t>RPKNA2Z</t>
  </si>
  <si>
    <t>72940-82204</t>
  </si>
  <si>
    <t>60 / 2 oz. Cups</t>
  </si>
  <si>
    <t>7.50 lbs.</t>
  </si>
  <si>
    <t>2 oz.</t>
  </si>
  <si>
    <t xml:space="preserve">GFS / Crown Collection </t>
  </si>
  <si>
    <t>CRWY59G</t>
  </si>
  <si>
    <t>93901-57172</t>
  </si>
  <si>
    <t>www.redgold.com/fs/k-12</t>
  </si>
  <si>
    <t xml:space="preserve">22486-10078 </t>
  </si>
  <si>
    <t>CHFY572</t>
  </si>
  <si>
    <r>
      <t>SCHOOL YEAR 2009</t>
    </r>
    <r>
      <rPr>
        <sz val="10"/>
        <rFont val="Arial Black"/>
        <family val="2"/>
      </rPr>
      <t xml:space="preserve"> </t>
    </r>
    <r>
      <rPr>
        <sz val="20"/>
        <rFont val="Arial Black"/>
        <family val="2"/>
      </rPr>
      <t>/</t>
    </r>
    <r>
      <rPr>
        <sz val="10"/>
        <rFont val="Arial Black"/>
        <family val="2"/>
      </rPr>
      <t xml:space="preserve"> </t>
    </r>
    <r>
      <rPr>
        <sz val="20"/>
        <rFont val="Arial Black"/>
        <family val="2"/>
      </rPr>
      <t xml:space="preserve">2010 </t>
    </r>
  </si>
  <si>
    <t>(512) 261-5060</t>
  </si>
  <si>
    <t xml:space="preserve">How to reach us . . . . . </t>
  </si>
  <si>
    <t xml:space="preserve">                  SACRAMENTO TOMATO JUICE</t>
  </si>
  <si>
    <t xml:space="preserve">                REDPACK TOMATO PRODUCTS</t>
  </si>
  <si>
    <t xml:space="preserve">                 RED GOLD TOMATO KETCHUP PRODUCTS (33% Fancy) &amp; SALSA</t>
  </si>
  <si>
    <t>Redpack, Sacramento and Red Gold are the registered trademarks of Red Gold, LLC., Elwood, IN</t>
  </si>
  <si>
    <t xml:space="preserve">        AMOUNT DONATED FOOD PER CASE</t>
  </si>
  <si>
    <t>UNIT NET WEIGHT</t>
  </si>
  <si>
    <t xml:space="preserve">Please visit our K-12 School program website at    </t>
  </si>
  <si>
    <t>COLUMN A</t>
  </si>
  <si>
    <r>
      <t>Red Gold</t>
    </r>
    <r>
      <rPr>
        <sz val="12"/>
        <rFont val="Arial"/>
        <family val="2"/>
      </rPr>
      <t xml:space="preserve"> Nutritionally Enhanced Salsa  6 / #10 Cans</t>
    </r>
  </si>
  <si>
    <r>
      <t>Redpack</t>
    </r>
    <r>
      <rPr>
        <sz val="12"/>
        <rFont val="Arial"/>
        <family val="2"/>
      </rPr>
      <t xml:space="preserve"> Nutritionally Enhanced Fully Prepared Pizza Sauce 6 / # 10 Cans</t>
    </r>
  </si>
  <si>
    <t>72940-81909</t>
  </si>
  <si>
    <t>RPKIL9E</t>
  </si>
  <si>
    <r>
      <t>Redpack</t>
    </r>
    <r>
      <rPr>
        <sz val="12"/>
        <rFont val="Arial"/>
        <family val="2"/>
      </rPr>
      <t xml:space="preserve"> Nutritionally Enhanced Marinara Sauce 6 / # 10 Cans</t>
    </r>
  </si>
  <si>
    <t>72940-82206</t>
  </si>
  <si>
    <t>RPKNA9E</t>
  </si>
  <si>
    <r>
      <t>Red Gold</t>
    </r>
    <r>
      <rPr>
        <sz val="12"/>
        <rFont val="Arial"/>
        <family val="2"/>
      </rPr>
      <t xml:space="preserve"> Fancy Ketchup 1,000 / 9 gm Portion Control Foil Packets </t>
    </r>
  </si>
  <si>
    <t>Phone:</t>
  </si>
  <si>
    <t>Fax:</t>
  </si>
  <si>
    <t>Email:</t>
  </si>
  <si>
    <t>Company:</t>
  </si>
  <si>
    <t xml:space="preserve"> Name:</t>
  </si>
  <si>
    <t>Other:</t>
  </si>
  <si>
    <t>City/State/Zip</t>
  </si>
  <si>
    <r>
      <t>Red Gold</t>
    </r>
    <r>
      <rPr>
        <sz val="12"/>
        <rFont val="Arial"/>
        <family val="2"/>
      </rPr>
      <t xml:space="preserve"> 33% Fancy Ketchup 3 / 1.5 gal. Pouch Pack </t>
    </r>
  </si>
  <si>
    <t>72940-11562</t>
  </si>
  <si>
    <t>REDY53H</t>
  </si>
  <si>
    <t>72940-11577</t>
  </si>
  <si>
    <t>TOTAL ENTITLEMENT DOLLARS COMMITTED</t>
  </si>
  <si>
    <r>
      <t>Red Gold</t>
    </r>
    <r>
      <rPr>
        <sz val="12"/>
        <rFont val="Arial"/>
        <family val="2"/>
      </rPr>
      <t xml:space="preserve"> 33% Fancy Ketchup 2 / 1.5 gal. Dispenser Pouch Pack** </t>
    </r>
  </si>
  <si>
    <t>72940-11579</t>
  </si>
  <si>
    <t>72940-11135</t>
  </si>
  <si>
    <t>REDY51Z</t>
  </si>
  <si>
    <t>REDNA1Z</t>
  </si>
  <si>
    <t>72940-11583</t>
  </si>
  <si>
    <t>72940-11584</t>
  </si>
  <si>
    <t>72940-11580</t>
  </si>
  <si>
    <t>REDOA1Z</t>
  </si>
  <si>
    <t>Josh Chaffin</t>
  </si>
  <si>
    <t>jchaffin@redgold.com</t>
  </si>
  <si>
    <t xml:space="preserve">   Address:  </t>
  </si>
  <si>
    <t xml:space="preserve"> Broker Contact Information . . . .  </t>
  </si>
  <si>
    <r>
      <t>Red Gold</t>
    </r>
    <r>
      <rPr>
        <sz val="12"/>
        <rFont val="Arial"/>
        <family val="2"/>
      </rPr>
      <t xml:space="preserve"> 33% Fancy Ketchup 6 / # 10 Cans </t>
    </r>
  </si>
  <si>
    <r>
      <t xml:space="preserve">Redpack </t>
    </r>
    <r>
      <rPr>
        <sz val="12"/>
        <rFont val="Arial"/>
        <family val="2"/>
      </rPr>
      <t>Nutritionally Enhanced Spaghetti Sauce 6 # 10 Cans</t>
    </r>
  </si>
  <si>
    <r>
      <t>Redpack</t>
    </r>
    <r>
      <rPr>
        <sz val="12"/>
        <rFont val="Arial"/>
        <family val="2"/>
      </rPr>
      <t xml:space="preserve"> Multi Purpose Spaghetti Sauce 6 / # 10 Cans</t>
    </r>
  </si>
  <si>
    <r>
      <t>Redpack</t>
    </r>
    <r>
      <rPr>
        <sz val="12"/>
        <rFont val="Arial"/>
        <family val="2"/>
      </rPr>
      <t xml:space="preserve"> Multi Purpose Marinara Sauce 6 / # 10 Cans</t>
    </r>
  </si>
  <si>
    <r>
      <t>Redpack</t>
    </r>
    <r>
      <rPr>
        <sz val="12"/>
        <rFont val="Arial"/>
        <family val="2"/>
      </rPr>
      <t xml:space="preserve"> Fully Prepared Pizza Sauce 6 / # 10 Cans</t>
    </r>
  </si>
  <si>
    <r>
      <t>Redpack</t>
    </r>
    <r>
      <rPr>
        <sz val="12"/>
        <rFont val="Arial"/>
        <family val="2"/>
      </rPr>
      <t xml:space="preserve"> Sloppy Joe Sauce 6 / # 10 Cans</t>
    </r>
  </si>
  <si>
    <r>
      <t>Redpack</t>
    </r>
    <r>
      <rPr>
        <sz val="12"/>
        <rFont val="Arial"/>
        <family val="2"/>
      </rPr>
      <t xml:space="preserve"> Tomato Paste 6 / # 10 Cans</t>
    </r>
  </si>
  <si>
    <r>
      <t>Redpack</t>
    </r>
    <r>
      <rPr>
        <sz val="12"/>
        <rFont val="Arial"/>
        <family val="2"/>
      </rPr>
      <t xml:space="preserve"> Tomato Sauce 6 / # 10 Cans</t>
    </r>
  </si>
  <si>
    <r>
      <t>Redpack</t>
    </r>
    <r>
      <rPr>
        <sz val="12"/>
        <rFont val="Arial"/>
        <family val="2"/>
      </rPr>
      <t xml:space="preserve"> Tomato Puree (1.06 Specific Gravity) 6 / # 10 Cans</t>
    </r>
  </si>
  <si>
    <t>72940-11550</t>
  </si>
  <si>
    <t>REDYL7D</t>
  </si>
  <si>
    <t>jbatten@redgold.com</t>
  </si>
  <si>
    <t>Jodi Batten, SNS</t>
  </si>
  <si>
    <t>Tomato Paste Totes USDA WBSCM Item Code 100332</t>
  </si>
  <si>
    <t>REDSC2ZC84</t>
  </si>
  <si>
    <t>REDSC2ZC168</t>
  </si>
  <si>
    <t>REDNA2ZC84</t>
  </si>
  <si>
    <t>REDVB46</t>
  </si>
  <si>
    <t>REDNA2ZC168</t>
  </si>
  <si>
    <t>72940-11139-5</t>
  </si>
  <si>
    <t>72940-11139-7</t>
  </si>
  <si>
    <t>72940-82207-9</t>
  </si>
  <si>
    <t>72940-82207-1</t>
  </si>
  <si>
    <t>72940-14320-5</t>
  </si>
  <si>
    <t>72940-10094</t>
  </si>
  <si>
    <t>REDRL99</t>
  </si>
  <si>
    <r>
      <t xml:space="preserve">Redpack </t>
    </r>
    <r>
      <rPr>
        <sz val="12"/>
        <rFont val="Arial"/>
        <family val="2"/>
      </rPr>
      <t>Extra Heavy Pizza Sauce w/ Basil  6 / # 10 Cans</t>
    </r>
  </si>
  <si>
    <t>(610) 440-0508</t>
  </si>
  <si>
    <t>tholmes@redgold.com</t>
  </si>
  <si>
    <t xml:space="preserve"> CASE
NET
WEIGHT</t>
  </si>
  <si>
    <t>SERVINGS
PER
CASE</t>
  </si>
  <si>
    <t>SERVING
NET
WEIGHT</t>
  </si>
  <si>
    <t>RED GOLD
ITEM NUMBER</t>
  </si>
  <si>
    <t>AMOUNT
DONATED
FOOD PER
CASE</t>
  </si>
  <si>
    <t>EST. FINISHED
CASES PER TRUCK
OF PASTE</t>
  </si>
  <si>
    <t>EST.  ANNUAL CASES NEEDED</t>
  </si>
  <si>
    <t>EST. TOTAL PASTE POUNDS NEEDED</t>
  </si>
  <si>
    <t>EST. SERVINGS NEEDED PER YEAR</t>
  </si>
  <si>
    <t xml:space="preserve">   TOTAL ALL BRANDS</t>
  </si>
  <si>
    <t>Pass Thru Value</t>
  </si>
  <si>
    <t>SY</t>
  </si>
  <si>
    <t>TLW</t>
  </si>
  <si>
    <t xml:space="preserve"> per truckload of paste. The corresponding Pass Through Value Discount per case for each product is indicated above.</t>
  </si>
  <si>
    <t xml:space="preserve"> per pound or </t>
  </si>
  <si>
    <t>SEPDS Release Date</t>
  </si>
  <si>
    <t xml:space="preserve"> were provided by FNS via the </t>
  </si>
  <si>
    <t xml:space="preserve"> NMPA notification @ </t>
  </si>
  <si>
    <t>The Pass Thru Value (PTV) or NOI (Net Off Invoice) discount amount has been determined based on the quantity of tomato paste in the products being offered under this program. 100332 values quoted for the SY</t>
  </si>
  <si>
    <t>NOTE 1:  USDA WBSCM Item Code 100332 / Tomato Paste For Bulk Processing.</t>
  </si>
  <si>
    <t>www.k12tomatoes.com</t>
  </si>
  <si>
    <t>www.redgold.com/red-gold-company/foodservice/k-12-school-program</t>
  </si>
  <si>
    <t>HUYYW2R</t>
  </si>
  <si>
    <t>72940-11207</t>
  </si>
  <si>
    <t>REDOA7D</t>
  </si>
  <si>
    <t>72940-11119</t>
  </si>
  <si>
    <t>15.00 lbs</t>
  </si>
  <si>
    <t>Todd Holmes, MBA, SNS</t>
  </si>
  <si>
    <t>8 grams</t>
  </si>
  <si>
    <t>72940-11204</t>
  </si>
  <si>
    <t>HUYYW8G</t>
  </si>
  <si>
    <t>REDNAHZC264</t>
  </si>
  <si>
    <t>72940-11058</t>
  </si>
  <si>
    <t>72940-11057</t>
  </si>
  <si>
    <t>72940-93074</t>
  </si>
  <si>
    <t>HUYYW7D</t>
  </si>
  <si>
    <t>VINMS99</t>
  </si>
  <si>
    <t>VINHM99</t>
  </si>
  <si>
    <r>
      <t>Vine Ripe</t>
    </r>
    <r>
      <rPr>
        <sz val="12"/>
        <rFont val="Arial"/>
        <family val="2"/>
      </rPr>
      <t xml:space="preserve"> Spaghetti Sauce - Low Sodium 6 / # 10 Cans</t>
    </r>
  </si>
  <si>
    <r>
      <t xml:space="preserve">Vine Ripe </t>
    </r>
    <r>
      <rPr>
        <sz val="12"/>
        <rFont val="Arial"/>
        <family val="2"/>
      </rPr>
      <t>Tomato Sauce - Low Sodium 6 / # 10 Cans</t>
    </r>
  </si>
  <si>
    <t>72940-10015</t>
  </si>
  <si>
    <t>72940-10052</t>
  </si>
  <si>
    <t>Redpack and Red Gold are the registered trademarks of Red Gold, LLC., Elwood, IN</t>
  </si>
  <si>
    <t>REDSCHZC264</t>
  </si>
  <si>
    <t>115 oz</t>
  </si>
  <si>
    <t>0.60 oz</t>
  </si>
  <si>
    <t>114 oz</t>
  </si>
  <si>
    <t>6 / #10 Pouches (6 / 7 lb. 2 oz)</t>
  </si>
  <si>
    <t>6/ #10 Jugs (6 /114 oz)</t>
  </si>
  <si>
    <t>9 / 64 oz Plastic</t>
  </si>
  <si>
    <t>64 oz</t>
  </si>
  <si>
    <t>0.32 oz</t>
  </si>
  <si>
    <t>0.28 oz</t>
  </si>
  <si>
    <t>20.0 oz</t>
  </si>
  <si>
    <t>1 oz</t>
  </si>
  <si>
    <t>1.00 oz</t>
  </si>
  <si>
    <t>1.25 oz</t>
  </si>
  <si>
    <t>2.5 oz</t>
  </si>
  <si>
    <t>2.50 oz</t>
  </si>
  <si>
    <t>1.5 oz</t>
  </si>
  <si>
    <t>1.50 oz</t>
  </si>
  <si>
    <t>3.0 oz</t>
  </si>
  <si>
    <t>3.00 oz</t>
  </si>
  <si>
    <t>103 oz</t>
  </si>
  <si>
    <t>106 oz</t>
  </si>
  <si>
    <t>1.20 oz</t>
  </si>
  <si>
    <t>105 oz</t>
  </si>
  <si>
    <t>1.40 oz</t>
  </si>
  <si>
    <t>1.10 oz</t>
  </si>
  <si>
    <t>109 oz</t>
  </si>
  <si>
    <t>2.20 oz</t>
  </si>
  <si>
    <t>108 oz</t>
  </si>
  <si>
    <t>1.30 oz</t>
  </si>
  <si>
    <t>111 oz</t>
  </si>
  <si>
    <t>0.50 oz</t>
  </si>
  <si>
    <t>1.11 oz</t>
  </si>
  <si>
    <t>2.00 oz</t>
  </si>
  <si>
    <t>12 / 46 oz Cans</t>
  </si>
  <si>
    <t>46 oz</t>
  </si>
  <si>
    <t>8.6 oz</t>
  </si>
  <si>
    <t>Sacramento Tomato Juice 12 / 46 oz Cans</t>
  </si>
  <si>
    <r>
      <rPr>
        <b/>
        <sz val="12"/>
        <rFont val="Arial"/>
        <family val="2"/>
      </rPr>
      <t>Huy Fong</t>
    </r>
    <r>
      <rPr>
        <sz val="12"/>
        <rFont val="Arial"/>
        <family val="2"/>
      </rPr>
      <t xml:space="preserve"> "Rooster" Original Sriracha Hot Chili Sauce Ketchup  - 1000 / 8 gram Foil Packet </t>
    </r>
  </si>
  <si>
    <r>
      <t>Redpack</t>
    </r>
    <r>
      <rPr>
        <sz val="12"/>
        <rFont val="Arial"/>
        <family val="2"/>
      </rPr>
      <t xml:space="preserve"> Concentrated &amp; Crushed All Purpose Tomatoes 6 / # 10 Cans</t>
    </r>
  </si>
  <si>
    <r>
      <t>Red Gold</t>
    </r>
    <r>
      <rPr>
        <sz val="12"/>
        <rFont val="Arial"/>
        <family val="2"/>
      </rPr>
      <t xml:space="preserve"> 33% Fancy Ketchup 1 / 3 gal. Bag-In-Box for Wall Rack</t>
    </r>
  </si>
  <si>
    <r>
      <rPr>
        <b/>
        <sz val="12"/>
        <rFont val="Arial"/>
        <family val="2"/>
      </rPr>
      <t>Huy Fong</t>
    </r>
    <r>
      <rPr>
        <sz val="12"/>
        <rFont val="Arial"/>
        <family val="2"/>
      </rPr>
      <t xml:space="preserve"> "Rooster" Original Sriracha Hot Chili Sauce Ketchup - 2 / 1.5 gal. Dispenser Pouch Pack**</t>
    </r>
  </si>
  <si>
    <t>** Dispensers available by contacting your local foodservice broker.</t>
  </si>
  <si>
    <t>43.13 lbs</t>
  </si>
  <si>
    <t>42.75 lbs</t>
  </si>
  <si>
    <t>36.00 lbs</t>
  </si>
  <si>
    <t>28.5 lbs</t>
  </si>
  <si>
    <t>28.50 lbs</t>
  </si>
  <si>
    <t>14.5 lbs</t>
  </si>
  <si>
    <t>43.50 lbs</t>
  </si>
  <si>
    <t>29.00 lbs</t>
  </si>
  <si>
    <t>19.84 lbs</t>
  </si>
  <si>
    <t>17.50 lbs</t>
  </si>
  <si>
    <t>15.63 lbs</t>
  </si>
  <si>
    <t>20.63 lbs</t>
  </si>
  <si>
    <t>13.13 lbs</t>
  </si>
  <si>
    <t>26.25 lbs</t>
  </si>
  <si>
    <t>24.75 lbs</t>
  </si>
  <si>
    <t>15.75 lbs</t>
  </si>
  <si>
    <t>31.52 lbs</t>
  </si>
  <si>
    <t>38.63 lbs</t>
  </si>
  <si>
    <t>39.75 lbs</t>
  </si>
  <si>
    <t>39.38 lbs</t>
  </si>
  <si>
    <t>40.50 lbs</t>
  </si>
  <si>
    <t>41.63 lbs</t>
  </si>
  <si>
    <t>36.86 lbs</t>
  </si>
  <si>
    <t>34.50 lbs</t>
  </si>
  <si>
    <r>
      <t xml:space="preserve">PASS THRU VALUE </t>
    </r>
    <r>
      <rPr>
        <b/>
        <sz val="12"/>
        <rFont val="Arial"/>
        <family val="2"/>
      </rPr>
      <t>PER CASE</t>
    </r>
  </si>
  <si>
    <r>
      <t>Red Gold</t>
    </r>
    <r>
      <rPr>
        <sz val="12"/>
        <rFont val="Arial"/>
        <family val="2"/>
      </rPr>
      <t xml:space="preserve"> 33% Fancy Ketchup 6 / 114 oz Pouches (6 / 7 lb. 2 oz) </t>
    </r>
  </si>
  <si>
    <r>
      <t xml:space="preserve">Red Gold </t>
    </r>
    <r>
      <rPr>
        <sz val="12"/>
        <rFont val="Arial"/>
        <family val="2"/>
      </rPr>
      <t xml:space="preserve">33% Fancy Ketchup 9 / 64 oz Plastic Squeeze Bottle </t>
    </r>
  </si>
  <si>
    <r>
      <t xml:space="preserve">Red Gold </t>
    </r>
    <r>
      <rPr>
        <sz val="12"/>
        <rFont val="Arial"/>
        <family val="2"/>
      </rPr>
      <t>Tomato Juice No Salt Added (NSA)  12 / 46 oz Cans</t>
    </r>
  </si>
  <si>
    <t>1.26 oz</t>
  </si>
  <si>
    <t>29.20 lbs</t>
  </si>
  <si>
    <t>REDOA9P</t>
  </si>
  <si>
    <t>REDYL9P</t>
  </si>
  <si>
    <t>72940-74737</t>
  </si>
  <si>
    <t>72940-74739</t>
  </si>
  <si>
    <t>72940-74738</t>
  </si>
  <si>
    <t>HUYYW9P</t>
  </si>
  <si>
    <r>
      <t>Red Gold</t>
    </r>
    <r>
      <rPr>
        <sz val="11"/>
        <rFont val="Arial"/>
        <family val="2"/>
      </rPr>
      <t xml:space="preserve"> Naturally Balanced Ketchup (Made w/Sugar - Enhanced Low Sodium)- 2/1.5 gal. Dispenser Pouch Pack** </t>
    </r>
  </si>
  <si>
    <r>
      <t xml:space="preserve">Red Gold </t>
    </r>
    <r>
      <rPr>
        <sz val="11"/>
        <rFont val="Arial"/>
        <family val="2"/>
      </rPr>
      <t>BBQ Sauce Naturally Balanced (Made with Sugar/ Enhanced Low Sodium) 2/1.5 gal. Dispenser Pouch Pack**</t>
    </r>
  </si>
  <si>
    <r>
      <t xml:space="preserve">Red Gold </t>
    </r>
    <r>
      <rPr>
        <sz val="11"/>
        <rFont val="Arial"/>
        <family val="2"/>
      </rPr>
      <t xml:space="preserve">BBQ Sauce Naturally Balanced (Made with Sugar/ Enhanced Low Sodium) 250 / 1 oz Plastic Dunk Cups </t>
    </r>
  </si>
  <si>
    <r>
      <t xml:space="preserve">Red Gold </t>
    </r>
    <r>
      <rPr>
        <sz val="12"/>
        <rFont val="Arial"/>
        <family val="2"/>
      </rPr>
      <t>Marinara Sauce Dipping Cups (Made with Sugar/ Enhanced Low Sodium)  264 / 1.25 oz. Cups</t>
    </r>
  </si>
  <si>
    <r>
      <t xml:space="preserve">Red Gold </t>
    </r>
    <r>
      <rPr>
        <sz val="12"/>
        <rFont val="Arial"/>
        <family val="2"/>
      </rPr>
      <t>Marinara Sauce Dipping Cups (Made with Sugar/ Enhanced Low Sodium)  84 / 2.5 oz Cups</t>
    </r>
  </si>
  <si>
    <r>
      <t xml:space="preserve">Red Gold </t>
    </r>
    <r>
      <rPr>
        <sz val="12"/>
        <rFont val="Arial"/>
        <family val="2"/>
      </rPr>
      <t>Marinara Sauce Dipping Cups (Made with Sugar/ Enhanced Low Sodium) 168 / 2.5 oz  Cups</t>
    </r>
  </si>
  <si>
    <r>
      <t xml:space="preserve">Red Gold </t>
    </r>
    <r>
      <rPr>
        <sz val="11"/>
        <rFont val="Arial"/>
        <family val="2"/>
      </rPr>
      <t xml:space="preserve">Marinara Sauce Dunk Cups (Made with Sugar/ Enhanced Low Sodium) 250 / 1 oz. Cups </t>
    </r>
  </si>
  <si>
    <r>
      <t xml:space="preserve">Red Gold </t>
    </r>
    <r>
      <rPr>
        <sz val="12"/>
        <rFont val="Arial"/>
        <family val="2"/>
      </rPr>
      <t>Salsa Dipping Cups (Made with Sugar/ Enhanced Low Sodium)  264 / 1.5 oz  Cups</t>
    </r>
  </si>
  <si>
    <r>
      <t xml:space="preserve">Red Gold </t>
    </r>
    <r>
      <rPr>
        <sz val="12"/>
        <rFont val="Arial"/>
        <family val="2"/>
      </rPr>
      <t>Salsa Dipping Cups (Made with Sugar/ Enhanced Low Sodium) 84 / 3 oz Cups</t>
    </r>
  </si>
  <si>
    <r>
      <t xml:space="preserve">Red Gold </t>
    </r>
    <r>
      <rPr>
        <sz val="12"/>
        <rFont val="Arial"/>
        <family val="2"/>
      </rPr>
      <t>Salsa Dipping Cups (Made with Sugar/ Enhanced Low Sodium) 168 / 3 oz Cups</t>
    </r>
  </si>
  <si>
    <r>
      <rPr>
        <b/>
        <sz val="12"/>
        <rFont val="Arial"/>
        <family val="2"/>
      </rPr>
      <t>Huy Fong</t>
    </r>
    <r>
      <rPr>
        <sz val="12"/>
        <rFont val="Arial"/>
        <family val="2"/>
      </rPr>
      <t xml:space="preserve"> "Rooster" Original Sriracha Hot Chili Sauce Ketchup - 12 / 20 oz Bottles</t>
    </r>
  </si>
  <si>
    <r>
      <t xml:space="preserve">Red Gold </t>
    </r>
    <r>
      <rPr>
        <sz val="12"/>
        <rFont val="Arial"/>
        <family val="2"/>
      </rPr>
      <t>Nutritionally</t>
    </r>
    <r>
      <rPr>
        <b/>
        <sz val="12"/>
        <rFont val="Arial"/>
        <family val="2"/>
      </rPr>
      <t xml:space="preserve"> </t>
    </r>
    <r>
      <rPr>
        <sz val="12"/>
        <rFont val="Arial"/>
        <family val="2"/>
      </rPr>
      <t>Enhanced</t>
    </r>
    <r>
      <rPr>
        <b/>
        <sz val="12"/>
        <rFont val="Arial"/>
        <family val="2"/>
      </rPr>
      <t xml:space="preserve"> </t>
    </r>
    <r>
      <rPr>
        <sz val="12"/>
        <rFont val="Arial"/>
        <family val="2"/>
      </rPr>
      <t>Enchilada Sauce - 6 / #10 Cans</t>
    </r>
  </si>
  <si>
    <r>
      <t>Redpack</t>
    </r>
    <r>
      <rPr>
        <sz val="12"/>
        <rFont val="Arial"/>
        <family val="2"/>
      </rPr>
      <t xml:space="preserve"> Marinara Sauce - 6 Poly Pouches</t>
    </r>
  </si>
  <si>
    <t>72940-99707</t>
  </si>
  <si>
    <t>RPKNC9H</t>
  </si>
  <si>
    <r>
      <rPr>
        <b/>
        <sz val="12"/>
        <rFont val="Arial"/>
        <family val="2"/>
      </rPr>
      <t>Huy Fong</t>
    </r>
    <r>
      <rPr>
        <sz val="12"/>
        <rFont val="Arial"/>
        <family val="2"/>
      </rPr>
      <t xml:space="preserve"> "Rooster" Original Sriracha Hot Chili Sauce Ketchup - 6/ 113 oz Jugs with Pump </t>
    </r>
  </si>
  <si>
    <t>113 oz</t>
  </si>
  <si>
    <t>42.38 lbs</t>
  </si>
  <si>
    <t>42.19 lbs</t>
  </si>
  <si>
    <t>112.5 oz</t>
  </si>
  <si>
    <r>
      <t>Red Gold</t>
    </r>
    <r>
      <rPr>
        <sz val="12"/>
        <rFont val="Arial"/>
        <family val="2"/>
      </rPr>
      <t xml:space="preserve"> Naturally Balanced Ketchup (Made w/Sugar - Enhanced Low Sodium)  6/#10 Cans </t>
    </r>
  </si>
  <si>
    <r>
      <rPr>
        <b/>
        <sz val="11"/>
        <rFont val="Arial"/>
        <family val="2"/>
      </rPr>
      <t xml:space="preserve">Red Gold </t>
    </r>
    <r>
      <rPr>
        <sz val="11"/>
        <rFont val="Arial"/>
        <family val="2"/>
      </rPr>
      <t>Naturally Balanced Ketchup (Made w/Sugar - Enhanced Low Sodium)</t>
    </r>
    <r>
      <rPr>
        <b/>
        <sz val="11"/>
        <rFont val="Arial"/>
        <family val="2"/>
      </rPr>
      <t xml:space="preserve"> </t>
    </r>
    <r>
      <rPr>
        <sz val="11"/>
        <rFont val="Arial"/>
        <family val="2"/>
      </rPr>
      <t xml:space="preserve">- 1,000 / 9 gm Foil Packets </t>
    </r>
  </si>
  <si>
    <r>
      <t xml:space="preserve">Red Gold </t>
    </r>
    <r>
      <rPr>
        <sz val="11"/>
        <rFont val="Arial"/>
        <family val="2"/>
      </rPr>
      <t>Naturally Balanced Ketchup (Made w/Sugar - Enhanced Low Sodium)- 250 / 1 oz. Plastic Dunk Cups</t>
    </r>
  </si>
  <si>
    <r>
      <rPr>
        <b/>
        <sz val="12"/>
        <color rgb="FFFF0000"/>
        <rFont val="Arial"/>
        <family val="2"/>
      </rPr>
      <t xml:space="preserve">Red Gold Naturally Balanced Ketchup (Made w/Sugar; Enhanced Low Sodium) - </t>
    </r>
    <r>
      <rPr>
        <sz val="12"/>
        <color rgb="FFFF0000"/>
        <rFont val="Arial"/>
        <family val="2"/>
      </rPr>
      <t xml:space="preserve">6/#10 Jugs w/ Pump </t>
    </r>
  </si>
  <si>
    <r>
      <t xml:space="preserve">Red Gold </t>
    </r>
    <r>
      <rPr>
        <sz val="12"/>
        <rFont val="Arial"/>
        <family val="2"/>
      </rPr>
      <t xml:space="preserve">33% Fancy Ketchup -  6/#10  Jugs with Pump </t>
    </r>
  </si>
  <si>
    <r>
      <t xml:space="preserve">Redpack </t>
    </r>
    <r>
      <rPr>
        <i/>
        <sz val="12"/>
        <rFont val="Arial"/>
        <family val="2"/>
      </rPr>
      <t>Nutritionally Enhanced Spaghetti Sauce 6 # 10 Cans</t>
    </r>
  </si>
  <si>
    <r>
      <t>Redpack</t>
    </r>
    <r>
      <rPr>
        <i/>
        <sz val="12"/>
        <rFont val="Arial"/>
        <family val="2"/>
      </rPr>
      <t xml:space="preserve"> Nutritionally Enhanced Marinara Sauce 6 / # 10 Cans</t>
    </r>
  </si>
  <si>
    <r>
      <t>Redpack</t>
    </r>
    <r>
      <rPr>
        <i/>
        <sz val="12"/>
        <rFont val="Arial"/>
        <family val="2"/>
      </rPr>
      <t xml:space="preserve"> Nutritionally Enhanced Fully Prepared Pizza Sauce 6 / # 10 Cans</t>
    </r>
  </si>
  <si>
    <r>
      <t xml:space="preserve">Red Gold </t>
    </r>
    <r>
      <rPr>
        <i/>
        <sz val="12"/>
        <rFont val="Arial"/>
        <family val="2"/>
      </rPr>
      <t>Nutritionally</t>
    </r>
    <r>
      <rPr>
        <b/>
        <i/>
        <sz val="12"/>
        <rFont val="Arial"/>
        <family val="2"/>
      </rPr>
      <t xml:space="preserve"> </t>
    </r>
    <r>
      <rPr>
        <i/>
        <sz val="12"/>
        <rFont val="Arial"/>
        <family val="2"/>
      </rPr>
      <t>Enhanced</t>
    </r>
    <r>
      <rPr>
        <b/>
        <i/>
        <sz val="12"/>
        <rFont val="Arial"/>
        <family val="2"/>
      </rPr>
      <t xml:space="preserve"> </t>
    </r>
    <r>
      <rPr>
        <i/>
        <sz val="12"/>
        <rFont val="Arial"/>
        <family val="2"/>
      </rPr>
      <t>Enchilada Sauce - 6 / #10 Cans</t>
    </r>
  </si>
  <si>
    <r>
      <t>Red Gold</t>
    </r>
    <r>
      <rPr>
        <i/>
        <sz val="12"/>
        <rFont val="Arial"/>
        <family val="2"/>
      </rPr>
      <t xml:space="preserve"> Nutritionally Enhanced Salsa  6 / #10 Cans</t>
    </r>
  </si>
  <si>
    <t>Red Gold BBQ Sauce Naturally Balanced (Made with Sugar/ Enhanced Low Sodium) - 6/#10 Jugs with Pump</t>
  </si>
  <si>
    <r>
      <t>NOTE 3:</t>
    </r>
    <r>
      <rPr>
        <sz val="14"/>
        <rFont val="Arial"/>
        <family val="2"/>
      </rPr>
      <t xml:space="preserve"> Some states and/or cooperatives may choose to obtain their purchase commitment on 100332 via an alternative unit quantity (i.e. 40 lbs, 400 lbs, etc).  Please confirm the quantity amount being requested by your respective agency and order accordingly.   </t>
    </r>
  </si>
  <si>
    <t>Red Gold BBQ Sauce Naturally Balanced (Made with Sugar/ Enhanced Low Sodium) 6/114 oz. (#10) Jugs w/Pump</t>
  </si>
  <si>
    <r>
      <t xml:space="preserve">Red Gold </t>
    </r>
    <r>
      <rPr>
        <sz val="11"/>
        <rFont val="Arial"/>
        <family val="2"/>
      </rPr>
      <t>Naturally Balanced Ketchup (Made w/Sugar - Enhanced Low Sodium)</t>
    </r>
    <r>
      <rPr>
        <b/>
        <sz val="11"/>
        <rFont val="Arial"/>
        <family val="2"/>
      </rPr>
      <t xml:space="preserve"> -</t>
    </r>
    <r>
      <rPr>
        <sz val="11"/>
        <rFont val="Arial"/>
        <family val="2"/>
      </rPr>
      <t xml:space="preserve"> 1/3 gal. Bag-In-Box (Wall Rack)</t>
    </r>
  </si>
  <si>
    <r>
      <t xml:space="preserve">CONDIMENT ITEMS - Ketchup / BBQ Sauce/ Specialty Items - </t>
    </r>
    <r>
      <rPr>
        <b/>
        <i/>
        <sz val="12"/>
        <rFont val="Arial"/>
        <family val="2"/>
      </rPr>
      <t>Naturally Balanced Proprietary Formula Reduces Sodium By Up to 80%, made with sugar (no HFCS), &amp; insures GREAT TASTE !</t>
    </r>
  </si>
  <si>
    <r>
      <t>CREDITING ITEMS -</t>
    </r>
    <r>
      <rPr>
        <b/>
        <i/>
        <sz val="12"/>
        <rFont val="Arial"/>
        <family val="2"/>
      </rPr>
      <t xml:space="preserve"> </t>
    </r>
    <r>
      <rPr>
        <b/>
        <sz val="12"/>
        <rFont val="Arial"/>
        <family val="2"/>
      </rPr>
      <t>Traditional Tomato Products / Vine Ripe (Regular) Low Sodium Items</t>
    </r>
  </si>
  <si>
    <r>
      <t>CREDITING ITEMS -</t>
    </r>
    <r>
      <rPr>
        <b/>
        <i/>
        <sz val="12"/>
        <rFont val="Arial"/>
        <family val="2"/>
      </rPr>
      <t xml:space="preserve"> Nutritionally Enhanced Sauces &amp; Salsa Products - Great Tasting, Enhanced Low Sodium Formula, No HFCS, Added Tomato Paste for Better Yields &amp; Lower Cost</t>
    </r>
    <r>
      <rPr>
        <b/>
        <sz val="12"/>
        <rFont val="Arial"/>
        <family val="2"/>
      </rPr>
      <t xml:space="preserve"> </t>
    </r>
  </si>
  <si>
    <t>** Dispenser Program available by contacting your local foodservice broker.</t>
  </si>
  <si>
    <t>Tomato Paste Totes: USDA WBSCM Item Code 100332</t>
  </si>
  <si>
    <r>
      <t>Redpack</t>
    </r>
    <r>
      <rPr>
        <sz val="12"/>
        <rFont val="Arial"/>
        <family val="2"/>
      </rPr>
      <t xml:space="preserve"> Multi Purpose Spaghetti Sauce -  6 / # 10 Cans</t>
    </r>
  </si>
  <si>
    <r>
      <t>Redpack</t>
    </r>
    <r>
      <rPr>
        <sz val="12"/>
        <rFont val="Arial"/>
        <family val="2"/>
      </rPr>
      <t xml:space="preserve"> Multi Purpose Marinara Sauce -  6 / # 10 Cans</t>
    </r>
  </si>
  <si>
    <r>
      <t>Redpack</t>
    </r>
    <r>
      <rPr>
        <sz val="12"/>
        <rFont val="Arial"/>
        <family val="2"/>
      </rPr>
      <t xml:space="preserve"> Multi Purpose Marinara Sauce - 6 /  Poly Pouches</t>
    </r>
  </si>
  <si>
    <r>
      <t xml:space="preserve">Redpack </t>
    </r>
    <r>
      <rPr>
        <sz val="12"/>
        <rFont val="Arial"/>
        <family val="2"/>
      </rPr>
      <t>Extra Heavy Pizza Sauce w/ Basil -  6 / # 10 Cans</t>
    </r>
  </si>
  <si>
    <r>
      <t>Redpack</t>
    </r>
    <r>
      <rPr>
        <sz val="12"/>
        <rFont val="Arial"/>
        <family val="2"/>
      </rPr>
      <t xml:space="preserve"> Sloppy Joe Sauce - 6 / # 10 Cans</t>
    </r>
  </si>
  <si>
    <r>
      <t>Redpack</t>
    </r>
    <r>
      <rPr>
        <sz val="12"/>
        <rFont val="Arial"/>
        <family val="2"/>
      </rPr>
      <t xml:space="preserve"> Concentrated &amp; Crushed All Purpose Tomatoes - 6 / # 10 Cans</t>
    </r>
  </si>
  <si>
    <r>
      <t>Redpack</t>
    </r>
    <r>
      <rPr>
        <sz val="12"/>
        <rFont val="Arial"/>
        <family val="2"/>
      </rPr>
      <t xml:space="preserve"> Tomato Paste  - 6 / # 10 Cans</t>
    </r>
  </si>
  <si>
    <r>
      <t>Redpack</t>
    </r>
    <r>
      <rPr>
        <sz val="12"/>
        <rFont val="Arial"/>
        <family val="2"/>
      </rPr>
      <t xml:space="preserve"> Tomato Sauce - 6 / # 10 Cans</t>
    </r>
  </si>
  <si>
    <r>
      <t>Redpack</t>
    </r>
    <r>
      <rPr>
        <sz val="12"/>
        <rFont val="Arial"/>
        <family val="2"/>
      </rPr>
      <t xml:space="preserve"> Tomato Puree (1.06 Specific Gravity) - 6 / # 10 Cans</t>
    </r>
  </si>
  <si>
    <r>
      <t>Vine Ripe</t>
    </r>
    <r>
      <rPr>
        <sz val="12"/>
        <rFont val="Arial"/>
        <family val="2"/>
      </rPr>
      <t xml:space="preserve"> Spaghetti Sauce - Low Sodium  - 6 / # 10 Cans (Sodium Reduced / No additional enhancements)</t>
    </r>
  </si>
  <si>
    <r>
      <t xml:space="preserve">Vine Ripe </t>
    </r>
    <r>
      <rPr>
        <sz val="12"/>
        <rFont val="Arial"/>
        <family val="2"/>
      </rPr>
      <t>Tomato Sauce - Low Sodium -  6 / # 10 Cans (Sodium Reduced / No additional enhancements)</t>
    </r>
  </si>
  <si>
    <t xml:space="preserve">Huy Fong "Rooster" Original Sriracha Hot Chili Sauce Ketchup (No HFCS) - 6/ 113 oz Jugs with Pump </t>
  </si>
  <si>
    <t xml:space="preserve">Red Gold Naturally Balanced Ketchup (Made w/Sugar; Enhanced Low Sodium) - 6/#10 Jugs w/ Pump </t>
  </si>
  <si>
    <r>
      <t xml:space="preserve">Red Gold </t>
    </r>
    <r>
      <rPr>
        <i/>
        <sz val="12"/>
        <rFont val="Arial"/>
        <family val="2"/>
      </rPr>
      <t>Salsa Dipping Cups (Nutritionally Enhanced Low Sodium)- 264 / 1.5 oz  Cups - 1/4 cup R/O Credit</t>
    </r>
  </si>
  <si>
    <r>
      <t xml:space="preserve">Red Gold </t>
    </r>
    <r>
      <rPr>
        <i/>
        <sz val="12"/>
        <rFont val="Arial"/>
        <family val="2"/>
      </rPr>
      <t>Salsa Dipping Cups (Nutritionally Enhanced Low Sodium)- 84 / 3 oz Cups - 1/2 cup R/O Credit</t>
    </r>
  </si>
  <si>
    <r>
      <t xml:space="preserve">Red Gold </t>
    </r>
    <r>
      <rPr>
        <i/>
        <sz val="12"/>
        <rFont val="Arial"/>
        <family val="2"/>
      </rPr>
      <t>Salsa Dipping Cups (Nutritionally Enhanced Low Sodium)- 168 / 3 oz Cups - 1/2 cup R/O Credit</t>
    </r>
  </si>
  <si>
    <t>TOTAL ENTITLEMENT DOLLARS ($) COMMITTED</t>
  </si>
  <si>
    <t xml:space="preserve">   TOTAL ALL ITEMS (LBS.)</t>
  </si>
  <si>
    <t>PASS THRU VALUE PER CASE</t>
  </si>
  <si>
    <t>GENERAL INFORMATION: FOR NET OFF INVOICE (NOI) COMMODITY PROCESSING METHOD</t>
  </si>
  <si>
    <t>EST.  ANNUAL CASES NEEDED (N)</t>
  </si>
  <si>
    <t>EST. SERVINGS NEEDED PER YEAR (P)</t>
  </si>
  <si>
    <t>District to complete column N or column P and pounds will be automatically calculated (all others locked)</t>
  </si>
  <si>
    <t>Redpack and Red Gold and Better Nutrition Made Simple are the registered trademarks of Red Gold, LLC., Elwood, IN  -                        Page 1 of 2 (Contact Information on Page 2)</t>
  </si>
  <si>
    <t>Redpack and Red Gold and Better Nutrition Made Simple are the registered trademarks of Red Gold, LLC., Elwood, IN  -                        Page 2 of 2 (Calculator on Page 1)</t>
  </si>
  <si>
    <t>Visit www.k12tomatoes.com to download an EXCEL Version of this spreadsheet.</t>
  </si>
  <si>
    <t>2020/2021</t>
  </si>
  <si>
    <t>11/01/2019</t>
  </si>
  <si>
    <t>Issue Date: 11/5/19</t>
  </si>
  <si>
    <t>Note: All Better Nutrition Made Simple Products Qualify for SY20/21 Cool School Café Program Points</t>
  </si>
  <si>
    <t>Rachel Hyde</t>
  </si>
  <si>
    <t>rhyde@redgold.com</t>
  </si>
  <si>
    <r>
      <t>NOTE 2:</t>
    </r>
    <r>
      <rPr>
        <sz val="14"/>
        <rFont val="Arial"/>
        <family val="2"/>
      </rPr>
      <t xml:space="preserve"> The distributor you select to hold and manage your NOI Tomato Bank must be certified by Red Gold and approved to participate in the program by transmitting sales data on a timely basis (see </t>
    </r>
    <r>
      <rPr>
        <u/>
        <sz val="14"/>
        <color indexed="12"/>
        <rFont val="Arial"/>
        <family val="2"/>
      </rPr>
      <t xml:space="preserve">www.k12foodservice.com </t>
    </r>
    <r>
      <rPr>
        <sz val="14"/>
        <rFont val="Arial"/>
        <family val="2"/>
      </rPr>
      <t xml:space="preserve">for approved distributors).  You must have a distributor selected no later than June 1, 2020 in order to have your banks loaded by July 1, 2020  You must also agree to view your account balance by logging on the </t>
    </r>
    <r>
      <rPr>
        <u/>
        <sz val="14"/>
        <color rgb="FF0000FF"/>
        <rFont val="Arial"/>
        <family val="2"/>
      </rPr>
      <t>www.k12foodservice.com</t>
    </r>
    <r>
      <rPr>
        <sz val="14"/>
        <rFont val="Arial"/>
        <family val="2"/>
      </rPr>
      <t xml:space="preserve"> website in order to complete sales verification and monitor balances.</t>
    </r>
  </si>
  <si>
    <t>Toll Free (877) 748-9798   Extension 1630</t>
  </si>
  <si>
    <t>Issue Date: 11/11/19</t>
  </si>
  <si>
    <t>IN HQ: (877) 748-9798 Extension 1209</t>
  </si>
  <si>
    <t xml:space="preserve">Sales &amp; Bid Coordinator - </t>
  </si>
  <si>
    <t xml:space="preserve">Foodservice Sales Analyst - </t>
  </si>
  <si>
    <t>Operator Channel</t>
  </si>
  <si>
    <t>IN HQ: (877) 748-9798 Extension 1611</t>
  </si>
  <si>
    <t>Education (K12) / Non-Commercial</t>
  </si>
  <si>
    <t>Senior Eastern Regional Sales Manager -</t>
  </si>
  <si>
    <t>National Sales &amp; Marketing Director -</t>
  </si>
  <si>
    <t>Foodservice Non-Commercial</t>
  </si>
  <si>
    <t xml:space="preserve">Red Gold Naturally Balanced Ketchup (Made w/Sugar - Enhanced Low Sodium) - 1,000 / 9 gm Foil Packets </t>
  </si>
  <si>
    <t xml:space="preserve">Red Gold Naturally Balanced Ketchup (Made w/Sugar - Enhanced Low Sodium)  6/#10 Cans </t>
  </si>
  <si>
    <t>Red Gold Naturally Balanced Ketchup (Made w/Sugar - Enhanced Low Sodium) - 1/3 gal. Bag-In-Box (Wall Rack)</t>
  </si>
  <si>
    <t xml:space="preserve">Red Gold Naturally Balanced Ketchup (Made w/Sugar - Enhanced Low Sodium)- 2/1.5 gal. Dispenser Pouch Pack** </t>
  </si>
  <si>
    <t>Red Gold Naturally Balanced Ketchup (Made w/Sugar - Enhanced Low Sodium)- 250 / 1 oz. Plastic Dunk Cups</t>
  </si>
  <si>
    <t xml:space="preserve">Red Gold BBQ Sauce Naturally Balanced (Made with Sugar/ Enhanced Low Sodium) 250 / 1 oz Plastic Dunk Cups </t>
  </si>
  <si>
    <t>Red Gold BBQ Sauce Naturally Balanced (Made with Sugar/ Enhanced Low Sodium) 2/1.5 gal. Dispenser Pouch Pack**</t>
  </si>
  <si>
    <r>
      <t xml:space="preserve">Red Gold </t>
    </r>
    <r>
      <rPr>
        <i/>
        <sz val="12"/>
        <rFont val="Arial"/>
        <family val="2"/>
      </rPr>
      <t>Marinara Sauce Dipping Cups (Nutritionally Enhanced Low Sodium)- 264 / 1.25 oz. Cups- 1/4 cup R/O Credit</t>
    </r>
  </si>
  <si>
    <r>
      <t xml:space="preserve">Red Gold </t>
    </r>
    <r>
      <rPr>
        <i/>
        <sz val="12"/>
        <rFont val="Arial"/>
        <family val="2"/>
      </rPr>
      <t>Marinara Sauce Dipping Cups (Nutritionally Enhanced Low Sodium)- 84 / 2.5 oz Cups - 1/2 cup R/O Credit</t>
    </r>
  </si>
  <si>
    <r>
      <t xml:space="preserve">Red Gold </t>
    </r>
    <r>
      <rPr>
        <i/>
        <sz val="12"/>
        <rFont val="Arial"/>
        <family val="2"/>
      </rPr>
      <t>Marinara Sauce Dipping Cups (Nutritionally Enhanced Low Sodium)- 168 / 2.5 oz  Cups - 1/2 cup R/O Credit</t>
    </r>
  </si>
  <si>
    <r>
      <t xml:space="preserve">Red Gold </t>
    </r>
    <r>
      <rPr>
        <i/>
        <sz val="12"/>
        <rFont val="Arial"/>
        <family val="2"/>
      </rPr>
      <t>Marinara Sauce Dunk Cups (Nutritionally Enhanced Low Sodium)- 250 / 1 oz. Cups - 1/8 cup R/O Credit</t>
    </r>
  </si>
  <si>
    <r>
      <t>Huy Fong</t>
    </r>
    <r>
      <rPr>
        <sz val="12"/>
        <rFont val="Arial"/>
        <family val="2"/>
      </rPr>
      <t xml:space="preserve"> "Rooster" Original Sriracha Hot Chili Sauce Ketchup (No HFCS)  - 1000 / 8 gram Foil Packet </t>
    </r>
  </si>
  <si>
    <r>
      <t>Huy Fong</t>
    </r>
    <r>
      <rPr>
        <sz val="12"/>
        <rFont val="Arial"/>
        <family val="2"/>
      </rPr>
      <t xml:space="preserve"> "Rooster" Original Sriracha Hot Chili Sauce Ketchup (No HFCS)- 12 / 20 oz Bottles</t>
    </r>
  </si>
  <si>
    <r>
      <t>Huy Fong</t>
    </r>
    <r>
      <rPr>
        <sz val="12"/>
        <rFont val="Arial"/>
        <family val="2"/>
      </rPr>
      <t xml:space="preserve"> "Rooster" Original Sriracha Hot Chili Sauce Ketchup (No HFCS)- 2 / 1.5 gal. Dispenser Pouch Pack**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</si>
</sst>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_(* #,##0_);_(* \(#,##0\);_(* &quot;-&quot;??_);_(@_)"/>
    <numFmt numFmtId="166" formatCode="&quot;$&quot;#,##0.0000_);[Red]\(&quot;$&quot;#,##0.0000\)"/>
    <numFmt numFmtId="167" formatCode="[&lt;=9999999]###\-####;\(###\)\ ###\-####"/>
    <numFmt numFmtId="169" formatCode="0.0000"/>
    <numFmt numFmtId="170" formatCode="&quot;$&quot;#,##0.0000"/>
  </numFmts>
  <fonts count="70" x14ac:knownFonts="1">
    <font>
      <sz val="10"/>
      <name val="Arial"/>
    </font>
    <font>
      <sz val="10"/>
      <name val="Arial"/>
      <family val="2"/>
    </font>
    <font>
      <u/>
      <sz val="10"/>
      <color indexed="12"/>
      <name val="Arial"/>
      <family val="2"/>
    </font>
    <font>
      <b/>
      <sz val="12"/>
      <name val="Arial"/>
      <family val="2"/>
    </font>
    <font>
      <sz val="12"/>
      <name val="Arial"/>
      <family val="2"/>
    </font>
    <font>
      <sz val="10"/>
      <name val="Arial"/>
      <family val="2"/>
    </font>
    <font>
      <b/>
      <sz val="10"/>
      <name val="Arial"/>
      <family val="2"/>
    </font>
    <font>
      <b/>
      <sz val="11"/>
      <name val="Arial"/>
      <family val="2"/>
    </font>
    <font>
      <b/>
      <sz val="14"/>
      <name val="Arial"/>
      <family val="2"/>
    </font>
    <font>
      <sz val="11"/>
      <name val="Arial"/>
      <family val="2"/>
    </font>
    <font>
      <b/>
      <i/>
      <sz val="10"/>
      <color indexed="10"/>
      <name val="Arial"/>
      <family val="2"/>
    </font>
    <font>
      <sz val="8"/>
      <name val="Arial"/>
      <family val="2"/>
    </font>
    <font>
      <b/>
      <sz val="16"/>
      <name val="Arial"/>
      <family val="2"/>
    </font>
    <font>
      <i/>
      <sz val="10"/>
      <name val="Arial"/>
      <family val="2"/>
    </font>
    <font>
      <b/>
      <sz val="8"/>
      <name val="Arial"/>
      <family val="2"/>
    </font>
    <font>
      <sz val="16"/>
      <name val="Arial"/>
      <family val="2"/>
    </font>
    <font>
      <b/>
      <i/>
      <sz val="8"/>
      <name val="Arial"/>
      <family val="2"/>
    </font>
    <font>
      <sz val="20"/>
      <name val="Arial Black"/>
      <family val="2"/>
    </font>
    <font>
      <sz val="14"/>
      <name val="Arial Black"/>
      <family val="2"/>
    </font>
    <font>
      <sz val="14"/>
      <name val="Arial"/>
      <family val="2"/>
    </font>
    <font>
      <sz val="18"/>
      <name val="Arial Black"/>
      <family val="2"/>
    </font>
    <font>
      <sz val="6"/>
      <name val="Arial"/>
      <family val="2"/>
    </font>
    <font>
      <sz val="10"/>
      <name val="Arial Black"/>
      <family val="2"/>
    </font>
    <font>
      <sz val="11"/>
      <name val="Arial"/>
      <family val="2"/>
    </font>
    <font>
      <u/>
      <sz val="12"/>
      <color indexed="12"/>
      <name val="Arial"/>
      <family val="2"/>
    </font>
    <font>
      <sz val="16"/>
      <name val="Arial Black"/>
      <family val="2"/>
    </font>
    <font>
      <u/>
      <sz val="14"/>
      <color indexed="12"/>
      <name val="Arial"/>
      <family val="2"/>
    </font>
    <font>
      <b/>
      <u/>
      <sz val="14"/>
      <color indexed="12"/>
      <name val="Arial"/>
      <family val="2"/>
    </font>
    <font>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4"/>
      <color rgb="FF0000FF"/>
      <name val="Arial"/>
      <family val="2"/>
    </font>
    <font>
      <sz val="10"/>
      <color theme="0"/>
      <name val="Arial"/>
      <family val="2"/>
    </font>
    <font>
      <i/>
      <sz val="10"/>
      <color theme="0"/>
      <name val="Arial"/>
      <family val="2"/>
    </font>
    <font>
      <sz val="12"/>
      <color theme="0"/>
      <name val="Arial"/>
      <family val="2"/>
    </font>
    <font>
      <sz val="10"/>
      <color theme="0" tint="-0.249977111117893"/>
      <name val="Arial"/>
      <family val="2"/>
    </font>
    <font>
      <i/>
      <sz val="10"/>
      <color theme="0" tint="-0.249977111117893"/>
      <name val="Arial"/>
      <family val="2"/>
    </font>
    <font>
      <b/>
      <sz val="12"/>
      <color theme="0" tint="-0.249977111117893"/>
      <name val="Arial"/>
      <family val="2"/>
    </font>
    <font>
      <sz val="11"/>
      <color theme="0"/>
      <name val="Arial"/>
      <family val="2"/>
    </font>
    <font>
      <b/>
      <i/>
      <sz val="12"/>
      <name val="Arial"/>
      <family val="2"/>
    </font>
    <font>
      <b/>
      <i/>
      <sz val="12"/>
      <color indexed="10"/>
      <name val="Arial"/>
      <family val="2"/>
    </font>
    <font>
      <sz val="10"/>
      <color rgb="FFFF0000"/>
      <name val="Arial"/>
      <family val="2"/>
    </font>
    <font>
      <i/>
      <sz val="10"/>
      <color rgb="FFFF0000"/>
      <name val="Arial"/>
      <family val="2"/>
    </font>
    <font>
      <b/>
      <sz val="12"/>
      <color rgb="FFFF0000"/>
      <name val="Arial"/>
      <family val="2"/>
    </font>
    <font>
      <sz val="12"/>
      <color rgb="FFFF0000"/>
      <name val="Arial"/>
      <family val="2"/>
    </font>
    <font>
      <b/>
      <sz val="12"/>
      <color theme="0"/>
      <name val="Arial"/>
      <family val="2"/>
    </font>
    <font>
      <sz val="12"/>
      <color theme="0" tint="-0.249977111117893"/>
      <name val="Arial"/>
      <family val="2"/>
    </font>
    <font>
      <sz val="11"/>
      <color rgb="FFFF0000"/>
      <name val="Arial"/>
      <family val="2"/>
    </font>
    <font>
      <b/>
      <sz val="10"/>
      <color theme="0" tint="-0.249977111117893"/>
      <name val="Arial"/>
      <family val="2"/>
    </font>
    <font>
      <sz val="11"/>
      <color theme="0" tint="-0.249977111117893"/>
      <name val="Arial"/>
      <family val="2"/>
    </font>
    <font>
      <i/>
      <sz val="12"/>
      <name val="Arial"/>
      <family val="2"/>
    </font>
    <font>
      <b/>
      <i/>
      <sz val="12"/>
      <color rgb="FFFF0000"/>
      <name val="Arial"/>
      <family val="2"/>
    </font>
    <font>
      <b/>
      <sz val="20"/>
      <name val="Arial"/>
      <family val="2"/>
    </font>
    <font>
      <b/>
      <sz val="10.5"/>
      <color rgb="FFFF0000"/>
      <name val="Arial"/>
      <family val="2"/>
    </font>
    <font>
      <sz val="16"/>
      <color rgb="FFFF0000"/>
      <name val="Arial Black"/>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s>
  <borders count="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s>
  <cellStyleXfs count="47">
    <xf numFmtId="0" fontId="0" fillId="0" borderId="0"/>
    <xf numFmtId="0" fontId="29" fillId="2" borderId="0" applyNumberFormat="0" applyBorder="0" applyAlignment="0" applyProtection="0"/>
    <xf numFmtId="0" fontId="29" fillId="3"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5" borderId="0" applyNumberFormat="0" applyBorder="0" applyAlignment="0" applyProtection="0"/>
    <xf numFmtId="0" fontId="29" fillId="8" borderId="0" applyNumberFormat="0" applyBorder="0" applyAlignment="0" applyProtection="0"/>
    <xf numFmtId="0" fontId="29" fillId="11" borderId="0" applyNumberFormat="0" applyBorder="0" applyAlignment="0" applyProtection="0"/>
    <xf numFmtId="0" fontId="30" fillId="12"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9" borderId="0" applyNumberFormat="0" applyBorder="0" applyAlignment="0" applyProtection="0"/>
    <xf numFmtId="0" fontId="31" fillId="3" borderId="0" applyNumberFormat="0" applyBorder="0" applyAlignment="0" applyProtection="0"/>
    <xf numFmtId="0" fontId="32" fillId="20" borderId="1" applyNumberFormat="0" applyAlignment="0" applyProtection="0"/>
    <xf numFmtId="0" fontId="33"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34" fillId="0" borderId="0" applyNumberFormat="0" applyFill="0" applyBorder="0" applyAlignment="0" applyProtection="0"/>
    <xf numFmtId="0" fontId="35" fillId="4" borderId="0" applyNumberFormat="0" applyBorder="0" applyAlignment="0" applyProtection="0"/>
    <xf numFmtId="0" fontId="36" fillId="0" borderId="3" applyNumberFormat="0" applyFill="0" applyAlignment="0" applyProtection="0"/>
    <xf numFmtId="0" fontId="37" fillId="0" borderId="4" applyNumberFormat="0" applyFill="0" applyAlignment="0" applyProtection="0"/>
    <xf numFmtId="0" fontId="38" fillId="0" borderId="5" applyNumberFormat="0" applyFill="0" applyAlignment="0" applyProtection="0"/>
    <xf numFmtId="0" fontId="38" fillId="0" borderId="0" applyNumberFormat="0" applyFill="0" applyBorder="0" applyAlignment="0" applyProtection="0"/>
    <xf numFmtId="0" fontId="2" fillId="0" borderId="0" applyNumberFormat="0" applyFill="0" applyBorder="0" applyAlignment="0" applyProtection="0">
      <alignment vertical="top"/>
      <protection locked="0"/>
    </xf>
    <xf numFmtId="0" fontId="39" fillId="7" borderId="1" applyNumberFormat="0" applyAlignment="0" applyProtection="0"/>
    <xf numFmtId="0" fontId="40" fillId="0" borderId="6" applyNumberFormat="0" applyFill="0" applyAlignment="0" applyProtection="0"/>
    <xf numFmtId="0" fontId="41" fillId="22" borderId="0" applyNumberFormat="0" applyBorder="0" applyAlignment="0" applyProtection="0"/>
    <xf numFmtId="0" fontId="5" fillId="23" borderId="7" applyNumberFormat="0" applyFont="0" applyAlignment="0" applyProtection="0"/>
    <xf numFmtId="0" fontId="42" fillId="20" borderId="8" applyNumberFormat="0" applyAlignment="0" applyProtection="0"/>
    <xf numFmtId="0" fontId="43" fillId="0" borderId="0" applyNumberFormat="0" applyFill="0" applyBorder="0" applyAlignment="0" applyProtection="0"/>
    <xf numFmtId="0" fontId="44" fillId="0" borderId="9" applyNumberFormat="0" applyFill="0" applyAlignment="0" applyProtection="0"/>
    <xf numFmtId="0" fontId="45" fillId="0" borderId="0" applyNumberFormat="0" applyFill="0" applyBorder="0" applyAlignment="0" applyProtection="0"/>
    <xf numFmtId="0" fontId="1" fillId="0" borderId="0"/>
    <xf numFmtId="43" fontId="1" fillId="0" borderId="0" applyFont="0" applyFill="0" applyBorder="0" applyAlignment="0" applyProtection="0"/>
  </cellStyleXfs>
  <cellXfs count="628">
    <xf numFmtId="0" fontId="0" fillId="0" borderId="0" xfId="0"/>
    <xf numFmtId="0" fontId="13" fillId="24" borderId="0" xfId="0" applyFont="1" applyFill="1" applyBorder="1" applyAlignment="1">
      <alignment horizontal="left" wrapText="1"/>
    </xf>
    <xf numFmtId="0" fontId="5" fillId="24" borderId="0" xfId="0" applyFont="1" applyFill="1" applyBorder="1" applyAlignment="1">
      <alignment horizontal="left"/>
    </xf>
    <xf numFmtId="0" fontId="5" fillId="24" borderId="0" xfId="0" applyFont="1" applyFill="1" applyBorder="1" applyAlignment="1"/>
    <xf numFmtId="0" fontId="5" fillId="24" borderId="0" xfId="0" applyFont="1" applyFill="1"/>
    <xf numFmtId="0" fontId="5" fillId="0" borderId="0" xfId="0" applyFont="1"/>
    <xf numFmtId="0" fontId="13" fillId="24" borderId="0" xfId="0" applyFont="1" applyFill="1"/>
    <xf numFmtId="0" fontId="13" fillId="0" borderId="0" xfId="0" applyFont="1"/>
    <xf numFmtId="0" fontId="6" fillId="0" borderId="0" xfId="0" applyFont="1"/>
    <xf numFmtId="0" fontId="4" fillId="24" borderId="0" xfId="0" applyFont="1" applyFill="1" applyBorder="1" applyAlignment="1">
      <alignment horizontal="center"/>
    </xf>
    <xf numFmtId="0" fontId="5" fillId="24" borderId="0" xfId="0" applyFont="1" applyFill="1" applyBorder="1" applyAlignment="1">
      <alignment horizontal="center"/>
    </xf>
    <xf numFmtId="0" fontId="5" fillId="0" borderId="0" xfId="0" applyFont="1" applyBorder="1"/>
    <xf numFmtId="0" fontId="5" fillId="24" borderId="0" xfId="0" applyFont="1" applyFill="1" applyBorder="1"/>
    <xf numFmtId="0" fontId="14" fillId="0" borderId="0" xfId="0" applyFont="1"/>
    <xf numFmtId="164" fontId="4" fillId="24" borderId="0" xfId="0" applyNumberFormat="1" applyFont="1" applyFill="1" applyBorder="1" applyAlignment="1">
      <alignment horizontal="center"/>
    </xf>
    <xf numFmtId="165" fontId="4" fillId="24" borderId="0" xfId="28" applyNumberFormat="1" applyFont="1" applyFill="1" applyBorder="1"/>
    <xf numFmtId="8" fontId="4" fillId="24" borderId="0" xfId="0" applyNumberFormat="1" applyFont="1" applyFill="1" applyBorder="1" applyAlignment="1">
      <alignment horizontal="center"/>
    </xf>
    <xf numFmtId="165" fontId="4" fillId="24" borderId="0" xfId="28" applyNumberFormat="1" applyFont="1" applyFill="1" applyBorder="1" applyAlignment="1">
      <alignment horizontal="center"/>
    </xf>
    <xf numFmtId="165" fontId="4" fillId="24" borderId="0" xfId="28" applyNumberFormat="1" applyFont="1" applyFill="1" applyBorder="1" applyAlignment="1"/>
    <xf numFmtId="0" fontId="14" fillId="24" borderId="0" xfId="0" applyFont="1" applyFill="1"/>
    <xf numFmtId="0" fontId="3" fillId="24" borderId="0" xfId="0" applyFont="1" applyFill="1" applyBorder="1" applyAlignment="1">
      <alignment horizontal="left" wrapText="1"/>
    </xf>
    <xf numFmtId="0" fontId="3" fillId="24" borderId="0" xfId="0" applyFont="1" applyFill="1" applyBorder="1" applyAlignment="1">
      <alignment horizontal="left"/>
    </xf>
    <xf numFmtId="0" fontId="3" fillId="24" borderId="0" xfId="0" applyFont="1" applyFill="1" applyBorder="1" applyAlignment="1">
      <alignment horizontal="center"/>
    </xf>
    <xf numFmtId="0" fontId="14" fillId="24" borderId="0" xfId="0" applyFont="1" applyFill="1" applyBorder="1" applyAlignment="1">
      <alignment horizontal="center" wrapText="1"/>
    </xf>
    <xf numFmtId="0" fontId="18" fillId="24" borderId="0" xfId="0" applyFont="1" applyFill="1"/>
    <xf numFmtId="0" fontId="19" fillId="24" borderId="0" xfId="0" applyFont="1" applyFill="1"/>
    <xf numFmtId="165" fontId="7" fillId="24" borderId="10" xfId="0" applyNumberFormat="1" applyFont="1" applyFill="1" applyBorder="1"/>
    <xf numFmtId="0" fontId="14" fillId="0" borderId="11" xfId="0" applyFont="1" applyBorder="1" applyAlignment="1">
      <alignment horizontal="center" wrapText="1"/>
    </xf>
    <xf numFmtId="0" fontId="14" fillId="24" borderId="12" xfId="0" applyFont="1" applyFill="1" applyBorder="1" applyAlignment="1">
      <alignment horizontal="center" wrapText="1"/>
    </xf>
    <xf numFmtId="0" fontId="14" fillId="24" borderId="13" xfId="0" applyFont="1" applyFill="1" applyBorder="1" applyAlignment="1">
      <alignment horizontal="center" wrapText="1"/>
    </xf>
    <xf numFmtId="14" fontId="11" fillId="25" borderId="0" xfId="0" applyNumberFormat="1" applyFont="1" applyFill="1" applyAlignment="1">
      <alignment horizontal="right" vertical="center" wrapText="1"/>
    </xf>
    <xf numFmtId="0" fontId="5" fillId="24" borderId="0" xfId="0" quotePrefix="1" applyFont="1" applyFill="1" applyBorder="1" applyAlignment="1">
      <alignment horizontal="left" wrapText="1"/>
    </xf>
    <xf numFmtId="0" fontId="5" fillId="24" borderId="0" xfId="0" applyFont="1" applyFill="1" applyBorder="1" applyAlignment="1">
      <alignment wrapText="1"/>
    </xf>
    <xf numFmtId="165" fontId="5" fillId="24" borderId="0" xfId="28" applyNumberFormat="1" applyFont="1" applyFill="1" applyBorder="1"/>
    <xf numFmtId="8" fontId="5" fillId="24" borderId="0" xfId="0" applyNumberFormat="1" applyFont="1" applyFill="1" applyBorder="1" applyAlignment="1">
      <alignment horizontal="center"/>
    </xf>
    <xf numFmtId="165" fontId="5" fillId="24" borderId="0" xfId="28" applyNumberFormat="1" applyFont="1" applyFill="1" applyBorder="1" applyAlignment="1">
      <alignment horizontal="center"/>
    </xf>
    <xf numFmtId="0" fontId="5" fillId="24" borderId="0" xfId="0" applyFont="1" applyFill="1" applyBorder="1" applyAlignment="1">
      <alignment horizontal="left" wrapText="1"/>
    </xf>
    <xf numFmtId="0" fontId="5" fillId="24" borderId="0" xfId="0" applyFont="1" applyFill="1" applyBorder="1" applyAlignment="1">
      <alignment horizontal="center" wrapText="1"/>
    </xf>
    <xf numFmtId="0" fontId="15" fillId="24" borderId="0" xfId="0" applyFont="1" applyFill="1" applyBorder="1" applyAlignment="1">
      <alignment horizontal="center"/>
    </xf>
    <xf numFmtId="164" fontId="14" fillId="24" borderId="0" xfId="0" applyNumberFormat="1" applyFont="1" applyFill="1" applyBorder="1" applyAlignment="1">
      <alignment horizontal="center" vertical="center" wrapText="1"/>
    </xf>
    <xf numFmtId="164" fontId="6" fillId="24" borderId="0" xfId="0" applyNumberFormat="1" applyFont="1" applyFill="1" applyBorder="1" applyAlignment="1">
      <alignment horizontal="center"/>
    </xf>
    <xf numFmtId="0" fontId="14" fillId="24" borderId="0" xfId="0" applyFont="1" applyFill="1" applyBorder="1" applyAlignment="1">
      <alignment horizontal="center" vertical="center" wrapText="1"/>
    </xf>
    <xf numFmtId="0" fontId="5" fillId="24" borderId="0" xfId="0" quotePrefix="1" applyFont="1" applyFill="1" applyBorder="1" applyAlignment="1">
      <alignment horizontal="right"/>
    </xf>
    <xf numFmtId="0" fontId="9" fillId="24" borderId="0" xfId="0" applyFont="1" applyFill="1" applyBorder="1" applyAlignment="1">
      <alignment wrapText="1"/>
    </xf>
    <xf numFmtId="0" fontId="12" fillId="24" borderId="0" xfId="0" applyFont="1" applyFill="1" applyBorder="1" applyAlignment="1">
      <alignment horizontal="center"/>
    </xf>
    <xf numFmtId="0" fontId="4" fillId="24" borderId="0" xfId="0" applyFont="1" applyFill="1" applyBorder="1"/>
    <xf numFmtId="2" fontId="5" fillId="24" borderId="0" xfId="0" applyNumberFormat="1" applyFont="1" applyFill="1" applyBorder="1" applyAlignment="1">
      <alignment horizontal="center"/>
    </xf>
    <xf numFmtId="0" fontId="5" fillId="24" borderId="0" xfId="0" applyFont="1" applyFill="1" applyAlignment="1">
      <alignment horizontal="left" wrapText="1"/>
    </xf>
    <xf numFmtId="0" fontId="4" fillId="24" borderId="0" xfId="0" applyFont="1" applyFill="1" applyBorder="1" applyAlignment="1">
      <alignment horizontal="left" wrapText="1"/>
    </xf>
    <xf numFmtId="0" fontId="5" fillId="0" borderId="0" xfId="0" applyFont="1" applyAlignment="1">
      <alignment horizontal="left" wrapText="1"/>
    </xf>
    <xf numFmtId="0" fontId="6" fillId="24" borderId="0" xfId="0" applyFont="1" applyFill="1"/>
    <xf numFmtId="0" fontId="5" fillId="24" borderId="0" xfId="0" applyFont="1" applyFill="1" applyAlignment="1">
      <alignment horizontal="right"/>
    </xf>
    <xf numFmtId="0" fontId="5" fillId="24" borderId="0" xfId="0" applyFont="1" applyFill="1" applyBorder="1" applyAlignment="1">
      <alignment horizontal="right"/>
    </xf>
    <xf numFmtId="0" fontId="4" fillId="24" borderId="0" xfId="0" quotePrefix="1" applyFont="1" applyFill="1" applyBorder="1" applyAlignment="1">
      <alignment horizontal="right"/>
    </xf>
    <xf numFmtId="0" fontId="4" fillId="24" borderId="0" xfId="0" applyFont="1" applyFill="1" applyBorder="1" applyAlignment="1">
      <alignment horizontal="right"/>
    </xf>
    <xf numFmtId="0" fontId="6" fillId="24" borderId="0" xfId="0" applyFont="1" applyFill="1" applyBorder="1" applyAlignment="1">
      <alignment horizontal="right"/>
    </xf>
    <xf numFmtId="0" fontId="5" fillId="0" borderId="0" xfId="0" applyFont="1" applyAlignment="1">
      <alignment horizontal="right"/>
    </xf>
    <xf numFmtId="0" fontId="17" fillId="24" borderId="0" xfId="0" applyFont="1" applyFill="1" applyAlignment="1">
      <alignment horizontal="left"/>
    </xf>
    <xf numFmtId="0" fontId="20" fillId="24" borderId="0" xfId="0" applyFont="1" applyFill="1" applyAlignment="1">
      <alignment horizontal="left"/>
    </xf>
    <xf numFmtId="3" fontId="5" fillId="24" borderId="0" xfId="28" quotePrefix="1" applyNumberFormat="1" applyFont="1" applyFill="1" applyBorder="1" applyAlignment="1">
      <alignment horizontal="right"/>
    </xf>
    <xf numFmtId="3" fontId="5" fillId="24" borderId="0" xfId="0" quotePrefix="1" applyNumberFormat="1" applyFont="1" applyFill="1" applyBorder="1" applyAlignment="1">
      <alignment horizontal="right"/>
    </xf>
    <xf numFmtId="0" fontId="4" fillId="24" borderId="0" xfId="0" applyFont="1" applyFill="1" applyAlignment="1">
      <alignment horizontal="center"/>
    </xf>
    <xf numFmtId="0" fontId="9" fillId="24" borderId="0" xfId="0" applyFont="1" applyFill="1" applyBorder="1" applyAlignment="1">
      <alignment horizontal="right"/>
    </xf>
    <xf numFmtId="165" fontId="7" fillId="24" borderId="0" xfId="0" applyNumberFormat="1" applyFont="1" applyFill="1" applyBorder="1"/>
    <xf numFmtId="165" fontId="5" fillId="24" borderId="15" xfId="28" applyNumberFormat="1" applyFont="1" applyFill="1" applyBorder="1" applyAlignment="1">
      <alignment horizontal="center"/>
    </xf>
    <xf numFmtId="165" fontId="5" fillId="24" borderId="16" xfId="28" applyNumberFormat="1" applyFont="1" applyFill="1" applyBorder="1" applyAlignment="1">
      <alignment horizontal="center"/>
    </xf>
    <xf numFmtId="165" fontId="5" fillId="24" borderId="17" xfId="28" applyNumberFormat="1" applyFont="1" applyFill="1" applyBorder="1" applyAlignment="1">
      <alignment horizontal="center"/>
    </xf>
    <xf numFmtId="165" fontId="5" fillId="24" borderId="18" xfId="28" applyNumberFormat="1" applyFont="1" applyFill="1" applyBorder="1" applyAlignment="1">
      <alignment horizontal="center"/>
    </xf>
    <xf numFmtId="165" fontId="5" fillId="24" borderId="19" xfId="28" applyNumberFormat="1" applyFont="1" applyFill="1" applyBorder="1" applyAlignment="1">
      <alignment horizontal="center"/>
    </xf>
    <xf numFmtId="2" fontId="4" fillId="24" borderId="0" xfId="0" applyNumberFormat="1" applyFont="1" applyFill="1" applyBorder="1"/>
    <xf numFmtId="2" fontId="4" fillId="24" borderId="0" xfId="0" applyNumberFormat="1" applyFont="1" applyFill="1" applyBorder="1" applyAlignment="1">
      <alignment horizontal="center"/>
    </xf>
    <xf numFmtId="165" fontId="13" fillId="24" borderId="0" xfId="28" applyNumberFormat="1" applyFont="1" applyFill="1" applyBorder="1" applyAlignment="1">
      <alignment horizontal="center"/>
    </xf>
    <xf numFmtId="0" fontId="6" fillId="24" borderId="0" xfId="0" applyFont="1" applyFill="1" applyBorder="1" applyAlignment="1">
      <alignment horizontal="left"/>
    </xf>
    <xf numFmtId="0" fontId="5" fillId="0" borderId="0" xfId="0" applyFont="1" applyFill="1" applyBorder="1" applyAlignment="1">
      <alignment horizontal="center"/>
    </xf>
    <xf numFmtId="165" fontId="5" fillId="24" borderId="20" xfId="28" applyNumberFormat="1" applyFont="1" applyFill="1" applyBorder="1" applyAlignment="1">
      <alignment horizontal="center"/>
    </xf>
    <xf numFmtId="165" fontId="5" fillId="24" borderId="21" xfId="28" applyNumberFormat="1" applyFont="1" applyFill="1" applyBorder="1" applyAlignment="1">
      <alignment horizontal="center"/>
    </xf>
    <xf numFmtId="165" fontId="5" fillId="24" borderId="22" xfId="28" applyNumberFormat="1" applyFont="1" applyFill="1" applyBorder="1" applyAlignment="1" applyProtection="1">
      <alignment horizontal="center"/>
      <protection locked="0"/>
    </xf>
    <xf numFmtId="165" fontId="5" fillId="24" borderId="23" xfId="28" applyNumberFormat="1" applyFont="1" applyFill="1" applyBorder="1" applyAlignment="1" applyProtection="1">
      <alignment horizontal="center"/>
      <protection locked="0"/>
    </xf>
    <xf numFmtId="165" fontId="5" fillId="24" borderId="24" xfId="28" applyNumberFormat="1" applyFont="1" applyFill="1" applyBorder="1" applyAlignment="1" applyProtection="1">
      <alignment horizontal="center"/>
      <protection locked="0"/>
    </xf>
    <xf numFmtId="165" fontId="5" fillId="24" borderId="25" xfId="28" applyNumberFormat="1" applyFont="1" applyFill="1" applyBorder="1" applyAlignment="1" applyProtection="1">
      <alignment horizontal="center"/>
      <protection locked="0"/>
    </xf>
    <xf numFmtId="165" fontId="5" fillId="24" borderId="20" xfId="28" applyNumberFormat="1" applyFont="1" applyFill="1" applyBorder="1" applyAlignment="1" applyProtection="1">
      <alignment horizontal="center"/>
      <protection locked="0"/>
    </xf>
    <xf numFmtId="0" fontId="5" fillId="24" borderId="0" xfId="0" applyFont="1" applyFill="1" applyProtection="1">
      <protection locked="0"/>
    </xf>
    <xf numFmtId="165" fontId="5" fillId="0" borderId="23" xfId="28" applyNumberFormat="1" applyFont="1" applyBorder="1" applyAlignment="1" applyProtection="1">
      <alignment horizontal="center"/>
      <protection locked="0"/>
    </xf>
    <xf numFmtId="165" fontId="5" fillId="0" borderId="24" xfId="28" applyNumberFormat="1" applyFont="1" applyBorder="1" applyAlignment="1" applyProtection="1">
      <alignment horizontal="center"/>
      <protection locked="0"/>
    </xf>
    <xf numFmtId="0" fontId="9" fillId="24" borderId="0" xfId="0" applyFont="1" applyFill="1" applyBorder="1" applyAlignment="1" applyProtection="1">
      <protection locked="0"/>
    </xf>
    <xf numFmtId="0" fontId="6" fillId="24" borderId="0" xfId="0" applyFont="1" applyFill="1" applyAlignment="1">
      <alignment horizontal="center" wrapText="1"/>
    </xf>
    <xf numFmtId="0" fontId="6" fillId="24" borderId="0" xfId="0" applyFont="1" applyFill="1" applyBorder="1" applyAlignment="1">
      <alignment horizontal="center" wrapText="1"/>
    </xf>
    <xf numFmtId="165" fontId="5" fillId="24" borderId="26" xfId="28" applyNumberFormat="1" applyFont="1" applyFill="1" applyBorder="1" applyAlignment="1" applyProtection="1">
      <alignment horizontal="center"/>
      <protection locked="0"/>
    </xf>
    <xf numFmtId="165" fontId="5" fillId="24" borderId="27" xfId="28" applyNumberFormat="1" applyFont="1" applyFill="1" applyBorder="1" applyAlignment="1">
      <alignment horizontal="center"/>
    </xf>
    <xf numFmtId="165" fontId="5" fillId="24" borderId="28" xfId="28" applyNumberFormat="1" applyFont="1" applyFill="1" applyBorder="1" applyAlignment="1">
      <alignment horizontal="center"/>
    </xf>
    <xf numFmtId="0" fontId="8" fillId="24" borderId="0" xfId="0" applyFont="1" applyFill="1" applyBorder="1" applyAlignment="1">
      <alignment horizontal="left" wrapText="1"/>
    </xf>
    <xf numFmtId="0" fontId="9" fillId="24" borderId="0" xfId="0" applyFont="1" applyFill="1" applyBorder="1" applyAlignment="1" applyProtection="1">
      <alignment horizontal="left" indent="1"/>
      <protection locked="0"/>
    </xf>
    <xf numFmtId="166" fontId="6" fillId="0" borderId="0" xfId="0" applyNumberFormat="1" applyFont="1" applyFill="1" applyBorder="1" applyAlignment="1">
      <alignment horizontal="center" vertical="center"/>
    </xf>
    <xf numFmtId="0" fontId="14" fillId="24" borderId="12" xfId="0" applyFont="1" applyFill="1" applyBorder="1" applyAlignment="1">
      <alignment horizontal="left" wrapText="1"/>
    </xf>
    <xf numFmtId="0" fontId="0" fillId="24" borderId="0" xfId="0" applyFill="1"/>
    <xf numFmtId="0" fontId="9" fillId="24" borderId="0" xfId="0" applyFont="1" applyFill="1" applyBorder="1" applyProtection="1">
      <protection locked="0"/>
    </xf>
    <xf numFmtId="0" fontId="5" fillId="24" borderId="0" xfId="0" applyFont="1" applyFill="1" applyBorder="1" applyAlignment="1" applyProtection="1">
      <alignment horizontal="center"/>
    </xf>
    <xf numFmtId="0" fontId="5" fillId="0" borderId="0" xfId="0" applyFont="1" applyFill="1" applyBorder="1" applyAlignment="1">
      <alignment horizontal="right"/>
    </xf>
    <xf numFmtId="166" fontId="6" fillId="24" borderId="0" xfId="0" applyNumberFormat="1" applyFont="1" applyFill="1" applyBorder="1" applyAlignment="1">
      <alignment horizontal="center" vertical="center"/>
    </xf>
    <xf numFmtId="49" fontId="5" fillId="24" borderId="0" xfId="0" applyNumberFormat="1" applyFont="1" applyFill="1" applyBorder="1" applyAlignment="1">
      <alignment horizontal="center"/>
    </xf>
    <xf numFmtId="49" fontId="5" fillId="24" borderId="0" xfId="0" applyNumberFormat="1" applyFont="1" applyFill="1" applyBorder="1" applyAlignment="1" applyProtection="1">
      <alignment horizontal="center"/>
    </xf>
    <xf numFmtId="1" fontId="5" fillId="0" borderId="0" xfId="0" applyNumberFormat="1" applyFont="1" applyBorder="1" applyAlignment="1" applyProtection="1">
      <alignment horizontal="center"/>
    </xf>
    <xf numFmtId="165" fontId="5" fillId="0" borderId="26" xfId="28" applyNumberFormat="1" applyFont="1" applyBorder="1" applyAlignment="1" applyProtection="1">
      <alignment horizontal="center"/>
      <protection locked="0"/>
    </xf>
    <xf numFmtId="0" fontId="23" fillId="24" borderId="0" xfId="0" applyFont="1" applyFill="1" applyAlignment="1"/>
    <xf numFmtId="0" fontId="7" fillId="24" borderId="0" xfId="0" applyFont="1" applyFill="1"/>
    <xf numFmtId="0" fontId="24" fillId="24" borderId="0" xfId="36" applyFont="1" applyFill="1" applyAlignment="1" applyProtection="1"/>
    <xf numFmtId="0" fontId="7" fillId="24" borderId="0" xfId="0" applyFont="1" applyFill="1" applyBorder="1" applyAlignment="1">
      <alignment wrapText="1"/>
    </xf>
    <xf numFmtId="0" fontId="16" fillId="24" borderId="11" xfId="0" applyFont="1" applyFill="1" applyBorder="1" applyAlignment="1">
      <alignment horizontal="center" wrapText="1"/>
    </xf>
    <xf numFmtId="0" fontId="5" fillId="24" borderId="0" xfId="0" applyFont="1" applyFill="1" applyBorder="1" applyAlignment="1">
      <alignment vertical="center" wrapText="1"/>
    </xf>
    <xf numFmtId="0" fontId="5" fillId="26" borderId="0" xfId="0" applyFont="1" applyFill="1"/>
    <xf numFmtId="0" fontId="13" fillId="26" borderId="0" xfId="0" applyFont="1" applyFill="1"/>
    <xf numFmtId="0" fontId="14" fillId="26" borderId="0" xfId="0" applyFont="1" applyFill="1"/>
    <xf numFmtId="0" fontId="6" fillId="26" borderId="0" xfId="0" applyFont="1" applyFill="1"/>
    <xf numFmtId="0" fontId="5" fillId="26" borderId="0" xfId="0" applyFont="1" applyFill="1" applyBorder="1"/>
    <xf numFmtId="0" fontId="5" fillId="26" borderId="0" xfId="0" applyFont="1" applyFill="1" applyAlignment="1">
      <alignment horizontal="right"/>
    </xf>
    <xf numFmtId="0" fontId="27" fillId="24" borderId="36" xfId="36" applyFont="1" applyFill="1" applyBorder="1" applyAlignment="1" applyProtection="1"/>
    <xf numFmtId="44" fontId="3" fillId="24" borderId="0" xfId="29" applyFont="1" applyFill="1" applyBorder="1" applyAlignment="1">
      <alignment horizontal="center"/>
    </xf>
    <xf numFmtId="44" fontId="3" fillId="24" borderId="0" xfId="29" applyFont="1" applyFill="1" applyBorder="1" applyAlignment="1">
      <alignment horizontal="right"/>
    </xf>
    <xf numFmtId="0" fontId="0" fillId="27" borderId="0" xfId="0" applyFill="1"/>
    <xf numFmtId="0" fontId="1" fillId="24" borderId="0" xfId="45" applyFont="1" applyFill="1"/>
    <xf numFmtId="0" fontId="1" fillId="24" borderId="0" xfId="45" applyFont="1" applyFill="1" applyAlignment="1">
      <alignment horizontal="left" wrapText="1"/>
    </xf>
    <xf numFmtId="0" fontId="1" fillId="24" borderId="0" xfId="45" applyFont="1" applyFill="1" applyAlignment="1">
      <alignment horizontal="right"/>
    </xf>
    <xf numFmtId="0" fontId="1" fillId="27" borderId="0" xfId="45" applyFont="1" applyFill="1"/>
    <xf numFmtId="0" fontId="1" fillId="26" borderId="0" xfId="45" applyFont="1" applyFill="1"/>
    <xf numFmtId="0" fontId="1" fillId="0" borderId="0" xfId="45" applyFont="1"/>
    <xf numFmtId="0" fontId="1" fillId="0" borderId="0" xfId="45" applyFont="1" applyFill="1"/>
    <xf numFmtId="0" fontId="13" fillId="24" borderId="0" xfId="45" applyFont="1" applyFill="1"/>
    <xf numFmtId="0" fontId="13" fillId="24" borderId="0" xfId="45" applyFont="1" applyFill="1" applyBorder="1" applyAlignment="1">
      <alignment horizontal="left" wrapText="1"/>
    </xf>
    <xf numFmtId="0" fontId="1" fillId="24" borderId="0" xfId="45" applyFont="1" applyFill="1" applyBorder="1" applyAlignment="1">
      <alignment horizontal="right"/>
    </xf>
    <xf numFmtId="0" fontId="1" fillId="24" borderId="0" xfId="45" applyFont="1" applyFill="1" applyBorder="1" applyAlignment="1">
      <alignment horizontal="left"/>
    </xf>
    <xf numFmtId="0" fontId="14" fillId="24" borderId="0" xfId="45" applyFont="1" applyFill="1" applyBorder="1" applyAlignment="1">
      <alignment horizontal="center" wrapText="1"/>
    </xf>
    <xf numFmtId="0" fontId="13" fillId="0" borderId="0" xfId="45" applyFont="1"/>
    <xf numFmtId="0" fontId="1" fillId="24" borderId="0" xfId="45" applyFont="1" applyFill="1" applyBorder="1"/>
    <xf numFmtId="0" fontId="15" fillId="24" borderId="0" xfId="45" applyFont="1" applyFill="1" applyBorder="1" applyAlignment="1">
      <alignment horizontal="center"/>
    </xf>
    <xf numFmtId="0" fontId="15" fillId="24" borderId="0" xfId="45" applyFont="1" applyFill="1" applyBorder="1" applyAlignment="1">
      <alignment horizontal="left"/>
    </xf>
    <xf numFmtId="164" fontId="14" fillId="24" borderId="0" xfId="45" applyNumberFormat="1" applyFont="1" applyFill="1" applyBorder="1" applyAlignment="1">
      <alignment horizontal="center" vertical="center" wrapText="1"/>
    </xf>
    <xf numFmtId="164" fontId="6" fillId="24" borderId="0" xfId="45" applyNumberFormat="1" applyFont="1" applyFill="1" applyBorder="1" applyAlignment="1">
      <alignment horizontal="center"/>
    </xf>
    <xf numFmtId="166" fontId="6" fillId="0" borderId="0" xfId="45" applyNumberFormat="1" applyFont="1" applyFill="1" applyBorder="1" applyAlignment="1">
      <alignment horizontal="center" vertical="center"/>
    </xf>
    <xf numFmtId="0" fontId="1" fillId="24" borderId="0" xfId="45" quotePrefix="1" applyFont="1" applyFill="1" applyBorder="1" applyAlignment="1">
      <alignment horizontal="left" wrapText="1"/>
    </xf>
    <xf numFmtId="0" fontId="1" fillId="24" borderId="0" xfId="45" applyFont="1" applyFill="1" applyBorder="1" applyAlignment="1">
      <alignment horizontal="left" wrapText="1"/>
    </xf>
    <xf numFmtId="0" fontId="4" fillId="24" borderId="0" xfId="45" applyFont="1" applyFill="1"/>
    <xf numFmtId="0" fontId="4" fillId="0" borderId="0" xfId="45" applyFont="1" applyAlignment="1">
      <alignment horizontal="left" wrapText="1"/>
    </xf>
    <xf numFmtId="0" fontId="4" fillId="0" borderId="0" xfId="45" applyFont="1"/>
    <xf numFmtId="0" fontId="1" fillId="27" borderId="0" xfId="45" quotePrefix="1" applyFont="1" applyFill="1" applyBorder="1" applyAlignment="1">
      <alignment horizontal="left" wrapText="1"/>
    </xf>
    <xf numFmtId="0" fontId="1" fillId="0" borderId="0" xfId="45" applyFont="1" applyAlignment="1">
      <alignment horizontal="left" wrapText="1"/>
    </xf>
    <xf numFmtId="0" fontId="1" fillId="0" borderId="0" xfId="45" applyFont="1" applyAlignment="1">
      <alignment horizontal="right"/>
    </xf>
    <xf numFmtId="0" fontId="1" fillId="27" borderId="0" xfId="45" applyFont="1" applyFill="1" applyAlignment="1">
      <alignment horizontal="left"/>
    </xf>
    <xf numFmtId="0" fontId="4" fillId="24" borderId="0" xfId="45" applyFont="1" applyFill="1" applyBorder="1" applyAlignment="1">
      <alignment horizontal="right" vertical="center" wrapText="1"/>
    </xf>
    <xf numFmtId="0" fontId="4" fillId="24" borderId="0" xfId="45" applyFont="1" applyFill="1" applyBorder="1" applyAlignment="1">
      <alignment vertical="center" wrapText="1"/>
    </xf>
    <xf numFmtId="0" fontId="3" fillId="24" borderId="0" xfId="45" applyFont="1" applyFill="1" applyBorder="1" applyAlignment="1">
      <alignment horizontal="left" wrapText="1"/>
    </xf>
    <xf numFmtId="165" fontId="3" fillId="24" borderId="25" xfId="45" applyNumberFormat="1" applyFont="1" applyFill="1" applyBorder="1"/>
    <xf numFmtId="165" fontId="3" fillId="24" borderId="0" xfId="45" applyNumberFormat="1" applyFont="1" applyFill="1" applyBorder="1"/>
    <xf numFmtId="0" fontId="1" fillId="25" borderId="0" xfId="45" applyFont="1" applyFill="1"/>
    <xf numFmtId="0" fontId="3" fillId="24" borderId="0" xfId="45" applyFont="1" applyFill="1" applyBorder="1" applyAlignment="1">
      <alignment wrapText="1"/>
    </xf>
    <xf numFmtId="0" fontId="3" fillId="24" borderId="0" xfId="45" applyFont="1" applyFill="1" applyBorder="1" applyAlignment="1">
      <alignment horizontal="center" wrapText="1"/>
    </xf>
    <xf numFmtId="0" fontId="1" fillId="26" borderId="0" xfId="45" applyFont="1" applyFill="1" applyAlignment="1">
      <alignment horizontal="right"/>
    </xf>
    <xf numFmtId="0" fontId="1" fillId="26" borderId="0" xfId="45" applyFont="1" applyFill="1" applyAlignment="1">
      <alignment horizontal="left"/>
    </xf>
    <xf numFmtId="0" fontId="19" fillId="26" borderId="0" xfId="45" applyFont="1" applyFill="1"/>
    <xf numFmtId="0" fontId="1" fillId="0" borderId="0" xfId="45" applyFont="1" applyAlignment="1">
      <alignment horizontal="left"/>
    </xf>
    <xf numFmtId="0" fontId="1" fillId="27" borderId="0" xfId="45" applyFont="1" applyFill="1" applyProtection="1"/>
    <xf numFmtId="2" fontId="1" fillId="27" borderId="0" xfId="45" applyNumberFormat="1" applyFont="1" applyFill="1" applyProtection="1"/>
    <xf numFmtId="2" fontId="3" fillId="24" borderId="20" xfId="45" applyNumberFormat="1" applyFont="1" applyFill="1" applyBorder="1"/>
    <xf numFmtId="2" fontId="14" fillId="24" borderId="0" xfId="45" applyNumberFormat="1" applyFont="1" applyFill="1" applyBorder="1" applyAlignment="1">
      <alignment horizontal="center" vertical="center" wrapText="1"/>
    </xf>
    <xf numFmtId="2" fontId="3" fillId="24" borderId="0" xfId="29" applyNumberFormat="1" applyFont="1" applyFill="1" applyBorder="1" applyAlignment="1">
      <alignment horizontal="center"/>
    </xf>
    <xf numFmtId="2" fontId="1" fillId="26" borderId="0" xfId="45" applyNumberFormat="1" applyFont="1" applyFill="1"/>
    <xf numFmtId="2" fontId="1" fillId="0" borderId="0" xfId="45" applyNumberFormat="1" applyFont="1"/>
    <xf numFmtId="2" fontId="3" fillId="24" borderId="10" xfId="45" applyNumberFormat="1" applyFont="1" applyFill="1" applyBorder="1"/>
    <xf numFmtId="2" fontId="3" fillId="24" borderId="0" xfId="29" applyNumberFormat="1" applyFont="1" applyFill="1" applyBorder="1" applyAlignment="1">
      <alignment horizontal="right"/>
    </xf>
    <xf numFmtId="0" fontId="1" fillId="24" borderId="0" xfId="45" applyFont="1" applyFill="1" applyAlignment="1">
      <alignment vertical="center"/>
    </xf>
    <xf numFmtId="0" fontId="4" fillId="27" borderId="0" xfId="45" applyFont="1" applyFill="1" applyBorder="1" applyAlignment="1">
      <alignment horizontal="left" vertical="top" wrapText="1"/>
    </xf>
    <xf numFmtId="0" fontId="26" fillId="27" borderId="35" xfId="36" applyFont="1" applyFill="1" applyBorder="1" applyAlignment="1" applyProtection="1"/>
    <xf numFmtId="0" fontId="26" fillId="0" borderId="0" xfId="36" applyFont="1" applyAlignment="1" applyProtection="1"/>
    <xf numFmtId="0" fontId="2" fillId="0" borderId="0" xfId="36" applyAlignment="1" applyProtection="1">
      <alignment vertical="center"/>
    </xf>
    <xf numFmtId="0" fontId="49" fillId="0" borderId="0" xfId="45" applyFont="1" applyFill="1" applyBorder="1" applyAlignment="1">
      <alignment horizontal="left" vertical="top" wrapText="1"/>
    </xf>
    <xf numFmtId="0" fontId="47" fillId="0" borderId="0" xfId="45" applyFont="1" applyAlignment="1">
      <alignment horizontal="left" wrapText="1"/>
    </xf>
    <xf numFmtId="0" fontId="13" fillId="0" borderId="0" xfId="45" applyFont="1" applyAlignment="1">
      <alignment horizontal="left"/>
    </xf>
    <xf numFmtId="0" fontId="4" fillId="0" borderId="0" xfId="45" applyFont="1" applyAlignment="1">
      <alignment horizontal="left"/>
    </xf>
    <xf numFmtId="0" fontId="50" fillId="28" borderId="0" xfId="45" applyFont="1" applyFill="1"/>
    <xf numFmtId="3" fontId="4" fillId="24" borderId="0" xfId="28" quotePrefix="1" applyNumberFormat="1" applyFont="1" applyFill="1" applyBorder="1" applyAlignment="1">
      <alignment horizontal="right" vertical="center"/>
    </xf>
    <xf numFmtId="165" fontId="4" fillId="24" borderId="0" xfId="28" applyNumberFormat="1" applyFont="1" applyFill="1" applyBorder="1" applyAlignment="1">
      <alignment vertical="center"/>
    </xf>
    <xf numFmtId="165" fontId="4" fillId="27" borderId="0" xfId="28" applyNumberFormat="1" applyFont="1" applyFill="1" applyBorder="1" applyAlignment="1">
      <alignment vertical="center"/>
    </xf>
    <xf numFmtId="0" fontId="3" fillId="27" borderId="0" xfId="45" applyFont="1" applyFill="1" applyBorder="1" applyAlignment="1">
      <alignment horizontal="left" vertical="center"/>
    </xf>
    <xf numFmtId="0" fontId="4" fillId="27" borderId="0" xfId="45" applyFont="1" applyFill="1" applyBorder="1" applyAlignment="1">
      <alignment vertical="center" wrapText="1"/>
    </xf>
    <xf numFmtId="3" fontId="4" fillId="27" borderId="0" xfId="28" quotePrefix="1" applyNumberFormat="1" applyFont="1" applyFill="1" applyBorder="1" applyAlignment="1">
      <alignment horizontal="right" vertical="center"/>
    </xf>
    <xf numFmtId="0" fontId="4" fillId="24" borderId="0" xfId="45" quotePrefix="1" applyFont="1" applyFill="1" applyBorder="1" applyAlignment="1">
      <alignment horizontal="right" vertical="center"/>
    </xf>
    <xf numFmtId="0" fontId="4" fillId="24" borderId="0" xfId="45" applyFont="1" applyFill="1" applyBorder="1" applyAlignment="1">
      <alignment horizontal="right" vertical="center"/>
    </xf>
    <xf numFmtId="0" fontId="3" fillId="24" borderId="0" xfId="45" applyFont="1" applyFill="1" applyBorder="1" applyAlignment="1" applyProtection="1">
      <alignment horizontal="left" vertical="center"/>
    </xf>
    <xf numFmtId="0" fontId="4" fillId="24" borderId="0" xfId="45" applyFont="1" applyFill="1" applyBorder="1" applyAlignment="1">
      <alignment horizontal="center" vertical="center"/>
    </xf>
    <xf numFmtId="0" fontId="4" fillId="24" borderId="0" xfId="45" applyFont="1" applyFill="1" applyBorder="1" applyAlignment="1" applyProtection="1">
      <alignment horizontal="left" vertical="center"/>
    </xf>
    <xf numFmtId="2" fontId="4" fillId="24" borderId="0" xfId="45" applyNumberFormat="1" applyFont="1" applyFill="1" applyBorder="1" applyAlignment="1">
      <alignment horizontal="center" vertical="center"/>
    </xf>
    <xf numFmtId="8" fontId="4" fillId="24" borderId="0" xfId="45" applyNumberFormat="1" applyFont="1" applyFill="1" applyBorder="1" applyAlignment="1">
      <alignment horizontal="center" vertical="center"/>
    </xf>
    <xf numFmtId="165" fontId="4" fillId="24" borderId="22" xfId="28" applyNumberFormat="1" applyFont="1" applyFill="1" applyBorder="1" applyAlignment="1" applyProtection="1">
      <alignment horizontal="center" vertical="center"/>
      <protection locked="0"/>
    </xf>
    <xf numFmtId="2" fontId="4" fillId="24" borderId="38" xfId="28" applyNumberFormat="1" applyFont="1" applyFill="1" applyBorder="1" applyAlignment="1">
      <alignment horizontal="center" vertical="center"/>
    </xf>
    <xf numFmtId="165" fontId="4" fillId="24" borderId="38" xfId="28" applyNumberFormat="1" applyFont="1" applyFill="1" applyBorder="1" applyAlignment="1" applyProtection="1">
      <alignment horizontal="center" vertical="center"/>
      <protection locked="0"/>
    </xf>
    <xf numFmtId="2" fontId="4" fillId="24" borderId="15" xfId="28" applyNumberFormat="1" applyFont="1" applyFill="1" applyBorder="1" applyAlignment="1">
      <alignment horizontal="center" vertical="center"/>
    </xf>
    <xf numFmtId="0" fontId="3" fillId="0" borderId="0" xfId="45" applyFont="1" applyFill="1" applyBorder="1" applyAlignment="1" applyProtection="1">
      <alignment horizontal="left" vertical="center"/>
    </xf>
    <xf numFmtId="0" fontId="4" fillId="0" borderId="0" xfId="45" applyFont="1" applyFill="1" applyBorder="1" applyAlignment="1">
      <alignment vertical="center" wrapText="1"/>
    </xf>
    <xf numFmtId="0" fontId="4" fillId="0" borderId="0" xfId="45" applyFont="1" applyFill="1" applyBorder="1" applyAlignment="1" applyProtection="1">
      <alignment horizontal="left" vertical="center"/>
    </xf>
    <xf numFmtId="165" fontId="4" fillId="24" borderId="23" xfId="28" applyNumberFormat="1" applyFont="1" applyFill="1" applyBorder="1" applyAlignment="1" applyProtection="1">
      <alignment horizontal="center" vertical="center"/>
      <protection locked="0"/>
    </xf>
    <xf numFmtId="2" fontId="4" fillId="24" borderId="30" xfId="28" applyNumberFormat="1" applyFont="1" applyFill="1" applyBorder="1" applyAlignment="1">
      <alignment horizontal="center" vertical="center"/>
    </xf>
    <xf numFmtId="165" fontId="4" fillId="24" borderId="30" xfId="28" applyNumberFormat="1" applyFont="1" applyFill="1" applyBorder="1" applyAlignment="1" applyProtection="1">
      <alignment horizontal="center" vertical="center"/>
      <protection locked="0"/>
    </xf>
    <xf numFmtId="2" fontId="4" fillId="24" borderId="16" xfId="28" applyNumberFormat="1" applyFont="1" applyFill="1" applyBorder="1" applyAlignment="1">
      <alignment horizontal="center" vertical="center"/>
    </xf>
    <xf numFmtId="3" fontId="4" fillId="0" borderId="0" xfId="28" quotePrefix="1" applyNumberFormat="1" applyFont="1" applyFill="1" applyBorder="1" applyAlignment="1">
      <alignment horizontal="right" vertical="center"/>
    </xf>
    <xf numFmtId="49" fontId="4" fillId="24" borderId="0" xfId="45" applyNumberFormat="1" applyFont="1" applyFill="1" applyBorder="1" applyAlignment="1">
      <alignment horizontal="center" vertical="center"/>
    </xf>
    <xf numFmtId="3" fontId="4" fillId="24" borderId="0" xfId="45" quotePrefix="1" applyNumberFormat="1" applyFont="1" applyFill="1" applyBorder="1" applyAlignment="1">
      <alignment horizontal="right" vertical="center"/>
    </xf>
    <xf numFmtId="0" fontId="4" fillId="27" borderId="0" xfId="45" applyFont="1" applyFill="1" applyBorder="1" applyAlignment="1" applyProtection="1">
      <alignment horizontal="left" vertical="center"/>
    </xf>
    <xf numFmtId="0" fontId="1" fillId="0" borderId="0" xfId="45" applyFont="1" applyFill="1" applyBorder="1" applyAlignment="1">
      <alignment vertical="center" wrapText="1"/>
    </xf>
    <xf numFmtId="3" fontId="4" fillId="27" borderId="0" xfId="45" quotePrefix="1" applyNumberFormat="1" applyFont="1" applyFill="1" applyBorder="1" applyAlignment="1">
      <alignment horizontal="right" vertical="center"/>
    </xf>
    <xf numFmtId="165" fontId="4" fillId="24" borderId="24" xfId="28" applyNumberFormat="1" applyFont="1" applyFill="1" applyBorder="1" applyAlignment="1" applyProtection="1">
      <alignment horizontal="center" vertical="center"/>
      <protection locked="0"/>
    </xf>
    <xf numFmtId="2" fontId="4" fillId="24" borderId="39" xfId="28" applyNumberFormat="1" applyFont="1" applyFill="1" applyBorder="1" applyAlignment="1">
      <alignment horizontal="center" vertical="center"/>
    </xf>
    <xf numFmtId="165" fontId="4" fillId="24" borderId="39" xfId="28" applyNumberFormat="1" applyFont="1" applyFill="1" applyBorder="1" applyAlignment="1" applyProtection="1">
      <alignment horizontal="center" vertical="center"/>
      <protection locked="0"/>
    </xf>
    <xf numFmtId="2" fontId="4" fillId="24" borderId="17" xfId="28" applyNumberFormat="1" applyFont="1" applyFill="1" applyBorder="1" applyAlignment="1">
      <alignment horizontal="center" vertical="center"/>
    </xf>
    <xf numFmtId="165" fontId="4" fillId="24" borderId="0" xfId="28" applyNumberFormat="1" applyFont="1" applyFill="1" applyBorder="1" applyAlignment="1" applyProtection="1">
      <alignment horizontal="center" vertical="center"/>
    </xf>
    <xf numFmtId="2" fontId="4" fillId="24" borderId="0" xfId="28" applyNumberFormat="1" applyFont="1" applyFill="1" applyBorder="1" applyAlignment="1">
      <alignment horizontal="center" vertical="center"/>
    </xf>
    <xf numFmtId="165" fontId="4" fillId="24" borderId="0" xfId="28" applyNumberFormat="1" applyFont="1" applyFill="1" applyBorder="1" applyAlignment="1" applyProtection="1">
      <alignment horizontal="center" vertical="center"/>
      <protection locked="0"/>
    </xf>
    <xf numFmtId="0" fontId="1" fillId="27" borderId="0" xfId="45" applyFont="1" applyFill="1" applyBorder="1" applyAlignment="1">
      <alignment vertical="center" wrapText="1"/>
    </xf>
    <xf numFmtId="0" fontId="4" fillId="27" borderId="0" xfId="45" applyFont="1" applyFill="1" applyBorder="1" applyAlignment="1">
      <alignment horizontal="center" vertical="center"/>
    </xf>
    <xf numFmtId="2" fontId="4" fillId="27" borderId="0" xfId="45" applyNumberFormat="1" applyFont="1" applyFill="1" applyBorder="1" applyAlignment="1">
      <alignment horizontal="center" vertical="center"/>
    </xf>
    <xf numFmtId="0" fontId="4" fillId="27" borderId="0" xfId="45" applyFont="1" applyFill="1" applyBorder="1" applyAlignment="1">
      <alignment horizontal="right" vertical="center"/>
    </xf>
    <xf numFmtId="0" fontId="3" fillId="27" borderId="0" xfId="45" applyFont="1" applyFill="1" applyBorder="1" applyAlignment="1" applyProtection="1">
      <alignment horizontal="left" vertical="center"/>
    </xf>
    <xf numFmtId="0" fontId="4" fillId="27" borderId="0" xfId="45" applyFont="1" applyFill="1" applyAlignment="1">
      <alignment horizontal="right" vertical="center"/>
    </xf>
    <xf numFmtId="0" fontId="4" fillId="27" borderId="0" xfId="45" applyFont="1" applyFill="1" applyAlignment="1">
      <alignment vertical="center"/>
    </xf>
    <xf numFmtId="0" fontId="9" fillId="27" borderId="0" xfId="45" applyFont="1" applyFill="1" applyBorder="1" applyAlignment="1">
      <alignment horizontal="center" vertical="center"/>
    </xf>
    <xf numFmtId="0" fontId="4" fillId="27" borderId="0" xfId="45" applyFont="1" applyFill="1" applyAlignment="1">
      <alignment horizontal="left" vertical="center"/>
    </xf>
    <xf numFmtId="0" fontId="4" fillId="27" borderId="0" xfId="45" applyFont="1" applyFill="1" applyAlignment="1">
      <alignment horizontal="center" vertical="center"/>
    </xf>
    <xf numFmtId="0" fontId="4" fillId="24" borderId="0" xfId="45" applyFont="1" applyFill="1" applyAlignment="1">
      <alignment horizontal="right" vertical="center"/>
    </xf>
    <xf numFmtId="0" fontId="4" fillId="24" borderId="0" xfId="45" applyFont="1" applyFill="1" applyAlignment="1">
      <alignment vertical="center"/>
    </xf>
    <xf numFmtId="0" fontId="4" fillId="24" borderId="0" xfId="45" applyFont="1" applyFill="1" applyAlignment="1">
      <alignment horizontal="left" vertical="center"/>
    </xf>
    <xf numFmtId="0" fontId="4" fillId="24" borderId="0" xfId="45" applyFont="1" applyFill="1" applyAlignment="1">
      <alignment horizontal="center" vertical="center"/>
    </xf>
    <xf numFmtId="0" fontId="9" fillId="0" borderId="0" xfId="45" applyFont="1" applyFill="1" applyBorder="1" applyAlignment="1">
      <alignment horizontal="center" vertical="center"/>
    </xf>
    <xf numFmtId="3" fontId="4" fillId="0" borderId="0" xfId="45" quotePrefix="1" applyNumberFormat="1" applyFont="1" applyFill="1" applyBorder="1" applyAlignment="1">
      <alignment horizontal="right" vertical="center"/>
    </xf>
    <xf numFmtId="49" fontId="3" fillId="24" borderId="0" xfId="45" applyNumberFormat="1" applyFont="1" applyFill="1" applyBorder="1" applyAlignment="1" applyProtection="1">
      <alignment horizontal="left" vertical="center"/>
    </xf>
    <xf numFmtId="49" fontId="4" fillId="0" borderId="0" xfId="45" applyNumberFormat="1" applyFont="1" applyFill="1" applyBorder="1" applyAlignment="1" applyProtection="1">
      <alignment horizontal="left" vertical="center"/>
    </xf>
    <xf numFmtId="0" fontId="4" fillId="27" borderId="0" xfId="45" quotePrefix="1" applyFont="1" applyFill="1" applyBorder="1" applyAlignment="1">
      <alignment horizontal="right" vertical="center"/>
    </xf>
    <xf numFmtId="49" fontId="4" fillId="27" borderId="0" xfId="45" applyNumberFormat="1" applyFont="1" applyFill="1" applyBorder="1" applyAlignment="1" applyProtection="1">
      <alignment horizontal="left" vertical="center"/>
    </xf>
    <xf numFmtId="0" fontId="3" fillId="24" borderId="0" xfId="45" applyFont="1" applyFill="1" applyBorder="1" applyAlignment="1">
      <alignment horizontal="left" vertical="center"/>
    </xf>
    <xf numFmtId="0" fontId="4" fillId="0" borderId="0" xfId="45" quotePrefix="1" applyFont="1" applyFill="1" applyBorder="1" applyAlignment="1">
      <alignment horizontal="right" vertical="center"/>
    </xf>
    <xf numFmtId="0" fontId="4" fillId="24" borderId="0" xfId="45" applyFont="1" applyFill="1" applyBorder="1" applyAlignment="1">
      <alignment horizontal="center" vertical="center" wrapText="1"/>
    </xf>
    <xf numFmtId="2" fontId="4" fillId="0" borderId="0" xfId="45" applyNumberFormat="1" applyFont="1" applyFill="1" applyBorder="1" applyAlignment="1">
      <alignment horizontal="center" vertical="center"/>
    </xf>
    <xf numFmtId="0" fontId="4" fillId="24" borderId="0" xfId="45" applyFont="1" applyFill="1" applyBorder="1" applyAlignment="1">
      <alignment horizontal="left" vertical="center" wrapText="1"/>
    </xf>
    <xf numFmtId="49" fontId="4" fillId="24" borderId="0" xfId="45" applyNumberFormat="1" applyFont="1" applyFill="1" applyBorder="1" applyAlignment="1" applyProtection="1">
      <alignment horizontal="left" vertical="center"/>
    </xf>
    <xf numFmtId="49" fontId="3" fillId="27" borderId="0" xfId="45" applyNumberFormat="1" applyFont="1" applyFill="1" applyBorder="1" applyAlignment="1" applyProtection="1">
      <alignment horizontal="left" vertical="center"/>
    </xf>
    <xf numFmtId="165" fontId="4" fillId="24" borderId="44" xfId="28" applyNumberFormat="1" applyFont="1" applyFill="1" applyBorder="1" applyAlignment="1" applyProtection="1">
      <alignment horizontal="center" vertical="center"/>
      <protection locked="0"/>
    </xf>
    <xf numFmtId="165" fontId="4" fillId="24" borderId="45" xfId="28" applyNumberFormat="1" applyFont="1" applyFill="1" applyBorder="1" applyAlignment="1" applyProtection="1">
      <alignment horizontal="center" vertical="center"/>
      <protection locked="0"/>
    </xf>
    <xf numFmtId="2" fontId="4" fillId="24" borderId="44" xfId="28" applyNumberFormat="1" applyFont="1" applyFill="1" applyBorder="1" applyAlignment="1">
      <alignment horizontal="center" vertical="center"/>
    </xf>
    <xf numFmtId="165" fontId="4" fillId="24" borderId="25" xfId="28" applyNumberFormat="1" applyFont="1" applyFill="1" applyBorder="1" applyAlignment="1" applyProtection="1">
      <alignment horizontal="center" vertical="center"/>
      <protection locked="0"/>
    </xf>
    <xf numFmtId="2" fontId="4" fillId="24" borderId="20" xfId="28" applyNumberFormat="1" applyFont="1" applyFill="1" applyBorder="1" applyAlignment="1">
      <alignment horizontal="center" vertical="center"/>
    </xf>
    <xf numFmtId="165" fontId="4" fillId="24" borderId="20" xfId="28" applyNumberFormat="1" applyFont="1" applyFill="1" applyBorder="1" applyAlignment="1" applyProtection="1">
      <alignment horizontal="center" vertical="center"/>
      <protection locked="0"/>
    </xf>
    <xf numFmtId="2" fontId="4" fillId="24" borderId="21" xfId="28" applyNumberFormat="1" applyFont="1" applyFill="1" applyBorder="1" applyAlignment="1">
      <alignment horizontal="center" vertical="center"/>
    </xf>
    <xf numFmtId="0" fontId="25" fillId="0" borderId="0" xfId="45" applyFont="1" applyFill="1" applyAlignment="1" applyProtection="1">
      <alignment vertical="center"/>
    </xf>
    <xf numFmtId="2" fontId="1" fillId="27" borderId="0" xfId="45" applyNumberFormat="1" applyFont="1" applyFill="1"/>
    <xf numFmtId="2" fontId="28" fillId="27" borderId="0" xfId="45" applyNumberFormat="1" applyFont="1" applyFill="1" applyAlignment="1">
      <alignment horizontal="right" vertical="center" wrapText="1"/>
    </xf>
    <xf numFmtId="0" fontId="1" fillId="27" borderId="0" xfId="45" applyFont="1" applyFill="1" applyBorder="1"/>
    <xf numFmtId="0" fontId="1" fillId="27" borderId="0" xfId="45" applyFont="1" applyFill="1" applyAlignment="1">
      <alignment vertical="center"/>
    </xf>
    <xf numFmtId="0" fontId="1" fillId="27" borderId="0" xfId="45" applyFont="1" applyFill="1" applyAlignment="1">
      <alignment horizontal="left" vertical="center"/>
    </xf>
    <xf numFmtId="2" fontId="1" fillId="27" borderId="0" xfId="45" applyNumberFormat="1" applyFont="1" applyFill="1" applyAlignment="1">
      <alignment vertical="center"/>
    </xf>
    <xf numFmtId="0" fontId="25" fillId="27" borderId="0" xfId="45" applyFont="1" applyFill="1" applyAlignment="1" applyProtection="1">
      <alignment vertical="center"/>
    </xf>
    <xf numFmtId="0" fontId="13" fillId="27" borderId="0" xfId="45" applyFont="1" applyFill="1"/>
    <xf numFmtId="0" fontId="13" fillId="27" borderId="0" xfId="45" applyFont="1" applyFill="1" applyAlignment="1">
      <alignment horizontal="left"/>
    </xf>
    <xf numFmtId="0" fontId="3" fillId="24" borderId="0" xfId="45" applyFont="1" applyFill="1"/>
    <xf numFmtId="0" fontId="3" fillId="24" borderId="12" xfId="45" applyFont="1" applyFill="1" applyBorder="1" applyAlignment="1">
      <alignment horizontal="left" wrapText="1"/>
    </xf>
    <xf numFmtId="0" fontId="3" fillId="24" borderId="12" xfId="45" applyFont="1" applyFill="1" applyBorder="1" applyAlignment="1">
      <alignment horizontal="center" wrapText="1"/>
    </xf>
    <xf numFmtId="0" fontId="3" fillId="24" borderId="13" xfId="45" applyFont="1" applyFill="1" applyBorder="1" applyAlignment="1">
      <alignment horizontal="center" wrapText="1"/>
    </xf>
    <xf numFmtId="0" fontId="3" fillId="24" borderId="13" xfId="45" applyFont="1" applyFill="1" applyBorder="1" applyAlignment="1">
      <alignment horizontal="left" wrapText="1"/>
    </xf>
    <xf numFmtId="0" fontId="54" fillId="24" borderId="11" xfId="45" applyFont="1" applyFill="1" applyBorder="1" applyAlignment="1">
      <alignment horizontal="center" wrapText="1"/>
    </xf>
    <xf numFmtId="2" fontId="3" fillId="0" borderId="11" xfId="45" applyNumberFormat="1" applyFont="1" applyBorder="1" applyAlignment="1">
      <alignment horizontal="center" wrapText="1"/>
    </xf>
    <xf numFmtId="0" fontId="3" fillId="0" borderId="0" xfId="45" applyFont="1"/>
    <xf numFmtId="0" fontId="3" fillId="0" borderId="0" xfId="45" applyFont="1" applyAlignment="1">
      <alignment horizontal="left"/>
    </xf>
    <xf numFmtId="0" fontId="56" fillId="0" borderId="0" xfId="45" applyFont="1" applyAlignment="1">
      <alignment horizontal="left"/>
    </xf>
    <xf numFmtId="0" fontId="57" fillId="0" borderId="0" xfId="45" applyFont="1" applyAlignment="1">
      <alignment horizontal="left"/>
    </xf>
    <xf numFmtId="0" fontId="58" fillId="0" borderId="0" xfId="45" applyFont="1" applyAlignment="1">
      <alignment horizontal="left"/>
    </xf>
    <xf numFmtId="0" fontId="59" fillId="0" borderId="0" xfId="45" applyFont="1" applyFill="1" applyBorder="1" applyAlignment="1">
      <alignment horizontal="left" vertical="top" wrapText="1"/>
    </xf>
    <xf numFmtId="0" fontId="56" fillId="0" borderId="0" xfId="45" applyFont="1" applyAlignment="1">
      <alignment horizontal="left" wrapText="1"/>
    </xf>
    <xf numFmtId="0" fontId="59" fillId="0" borderId="0" xfId="45" applyFont="1" applyAlignment="1">
      <alignment horizontal="left"/>
    </xf>
    <xf numFmtId="0" fontId="47" fillId="0" borderId="0" xfId="45" applyFont="1" applyAlignment="1">
      <alignment horizontal="left"/>
    </xf>
    <xf numFmtId="0" fontId="48" fillId="0" borderId="0" xfId="45" applyFont="1" applyAlignment="1">
      <alignment horizontal="left"/>
    </xf>
    <xf numFmtId="0" fontId="60" fillId="0" borderId="0" xfId="45" applyFont="1" applyAlignment="1">
      <alignment horizontal="left"/>
    </xf>
    <xf numFmtId="0" fontId="49" fillId="0" borderId="0" xfId="45" applyFont="1" applyAlignment="1">
      <alignment horizontal="left"/>
    </xf>
    <xf numFmtId="165" fontId="4" fillId="24" borderId="41" xfId="28" applyNumberFormat="1" applyFont="1" applyFill="1" applyBorder="1" applyAlignment="1" applyProtection="1">
      <alignment horizontal="center" vertical="center"/>
      <protection locked="0"/>
    </xf>
    <xf numFmtId="2" fontId="4" fillId="24" borderId="42" xfId="28" applyNumberFormat="1" applyFont="1" applyFill="1" applyBorder="1" applyAlignment="1">
      <alignment horizontal="center" vertical="center"/>
    </xf>
    <xf numFmtId="165" fontId="4" fillId="24" borderId="42" xfId="28" applyNumberFormat="1" applyFont="1" applyFill="1" applyBorder="1" applyAlignment="1" applyProtection="1">
      <alignment horizontal="center" vertical="center"/>
      <protection locked="0"/>
    </xf>
    <xf numFmtId="2" fontId="4" fillId="24" borderId="43" xfId="28" applyNumberFormat="1" applyFont="1" applyFill="1" applyBorder="1" applyAlignment="1">
      <alignment horizontal="center" vertical="center"/>
    </xf>
    <xf numFmtId="0" fontId="7" fillId="24" borderId="0" xfId="45" applyFont="1" applyFill="1" applyBorder="1" applyAlignment="1" applyProtection="1">
      <alignment horizontal="left" vertical="center"/>
    </xf>
    <xf numFmtId="0" fontId="9" fillId="0" borderId="0" xfId="45" applyFont="1" applyFill="1" applyBorder="1" applyAlignment="1" applyProtection="1">
      <alignment horizontal="left" vertical="center"/>
    </xf>
    <xf numFmtId="0" fontId="7" fillId="27" borderId="0" xfId="45" applyFont="1" applyFill="1" applyBorder="1" applyAlignment="1" applyProtection="1">
      <alignment horizontal="left" vertical="center"/>
    </xf>
    <xf numFmtId="0" fontId="1" fillId="0" borderId="0" xfId="45" applyFont="1" applyFill="1" applyBorder="1" applyAlignment="1"/>
    <xf numFmtId="0" fontId="14" fillId="0" borderId="0" xfId="45" applyFont="1" applyFill="1" applyBorder="1" applyAlignment="1">
      <alignment horizontal="center" wrapText="1"/>
    </xf>
    <xf numFmtId="0" fontId="1" fillId="24" borderId="0" xfId="45" applyFill="1"/>
    <xf numFmtId="14" fontId="1" fillId="25" borderId="0" xfId="45" applyNumberFormat="1" applyFont="1" applyFill="1" applyAlignment="1">
      <alignment horizontal="center"/>
    </xf>
    <xf numFmtId="0" fontId="1" fillId="26" borderId="0" xfId="45" applyFill="1"/>
    <xf numFmtId="0" fontId="1" fillId="0" borderId="0" xfId="45"/>
    <xf numFmtId="0" fontId="8" fillId="0" borderId="0" xfId="45" applyFont="1" applyFill="1" applyBorder="1" applyAlignment="1">
      <alignment vertical="center" wrapText="1"/>
    </xf>
    <xf numFmtId="0" fontId="1" fillId="24" borderId="0" xfId="45" applyFill="1" applyAlignment="1">
      <alignment vertical="center"/>
    </xf>
    <xf numFmtId="0" fontId="1" fillId="26" borderId="0" xfId="45" applyFill="1" applyAlignment="1">
      <alignment vertical="center"/>
    </xf>
    <xf numFmtId="0" fontId="1" fillId="0" borderId="0" xfId="45" applyAlignment="1">
      <alignment vertical="center"/>
    </xf>
    <xf numFmtId="0" fontId="1" fillId="27" borderId="32" xfId="45" applyFill="1" applyBorder="1"/>
    <xf numFmtId="0" fontId="1" fillId="27" borderId="14" xfId="45" applyFill="1" applyBorder="1"/>
    <xf numFmtId="0" fontId="1" fillId="27" borderId="0" xfId="45" applyFill="1" applyBorder="1"/>
    <xf numFmtId="0" fontId="8" fillId="0" borderId="0" xfId="45" applyFont="1" applyFill="1" applyBorder="1" applyAlignment="1">
      <alignment horizontal="left" wrapText="1"/>
    </xf>
    <xf numFmtId="0" fontId="19" fillId="0" borderId="0" xfId="45" applyFont="1"/>
    <xf numFmtId="0" fontId="4" fillId="27" borderId="0" xfId="45" applyFont="1" applyFill="1" applyBorder="1"/>
    <xf numFmtId="0" fontId="1" fillId="27" borderId="34" xfId="45" applyFill="1" applyBorder="1"/>
    <xf numFmtId="0" fontId="19" fillId="0" borderId="0" xfId="45" applyFont="1" applyAlignment="1">
      <alignment wrapText="1"/>
    </xf>
    <xf numFmtId="0" fontId="19" fillId="27" borderId="0" xfId="45" applyFont="1" applyFill="1" applyBorder="1"/>
    <xf numFmtId="0" fontId="8" fillId="27" borderId="0" xfId="45" applyFont="1" applyFill="1" applyBorder="1" applyAlignment="1"/>
    <xf numFmtId="0" fontId="19" fillId="27" borderId="36" xfId="45" applyFont="1" applyFill="1" applyBorder="1"/>
    <xf numFmtId="0" fontId="19" fillId="27" borderId="37" xfId="45" applyFont="1" applyFill="1" applyBorder="1"/>
    <xf numFmtId="0" fontId="1" fillId="24" borderId="0" xfId="45" applyFill="1" applyBorder="1"/>
    <xf numFmtId="0" fontId="4" fillId="24" borderId="0" xfId="45" applyFont="1" applyFill="1" applyBorder="1"/>
    <xf numFmtId="0" fontId="1" fillId="24" borderId="32" xfId="45" applyFill="1" applyBorder="1"/>
    <xf numFmtId="0" fontId="1" fillId="24" borderId="14" xfId="45" applyFont="1" applyFill="1" applyBorder="1"/>
    <xf numFmtId="0" fontId="1" fillId="24" borderId="14" xfId="45" applyFill="1" applyBorder="1"/>
    <xf numFmtId="0" fontId="1" fillId="24" borderId="33" xfId="45" applyFill="1" applyBorder="1"/>
    <xf numFmtId="0" fontId="8" fillId="24" borderId="29" xfId="45" applyFont="1" applyFill="1" applyBorder="1" applyAlignment="1">
      <alignment horizontal="left" indent="1"/>
    </xf>
    <xf numFmtId="0" fontId="19" fillId="0" borderId="0" xfId="45" applyFont="1" applyBorder="1"/>
    <xf numFmtId="0" fontId="8" fillId="24" borderId="0" xfId="45" applyFont="1" applyFill="1" applyBorder="1" applyAlignment="1">
      <alignment horizontal="left"/>
    </xf>
    <xf numFmtId="0" fontId="19" fillId="24" borderId="0" xfId="45" applyFont="1" applyFill="1" applyBorder="1"/>
    <xf numFmtId="0" fontId="8" fillId="24" borderId="0" xfId="45" applyFont="1" applyFill="1" applyBorder="1" applyAlignment="1">
      <alignment wrapText="1"/>
    </xf>
    <xf numFmtId="0" fontId="19" fillId="24" borderId="34" xfId="45" applyFont="1" applyFill="1" applyBorder="1"/>
    <xf numFmtId="0" fontId="19" fillId="24" borderId="29" xfId="45" applyFont="1" applyFill="1" applyBorder="1"/>
    <xf numFmtId="0" fontId="1" fillId="0" borderId="0" xfId="45" applyBorder="1"/>
    <xf numFmtId="0" fontId="8" fillId="24" borderId="0" xfId="45" applyFont="1" applyFill="1" applyBorder="1" applyAlignment="1">
      <alignment horizontal="right"/>
    </xf>
    <xf numFmtId="0" fontId="8" fillId="24" borderId="35" xfId="45" applyFont="1" applyFill="1" applyBorder="1" applyAlignment="1"/>
    <xf numFmtId="0" fontId="8" fillId="24" borderId="36" xfId="45" applyFont="1" applyFill="1" applyBorder="1" applyAlignment="1"/>
    <xf numFmtId="0" fontId="19" fillId="24" borderId="36" xfId="45" applyFont="1" applyFill="1" applyBorder="1"/>
    <xf numFmtId="0" fontId="8" fillId="24" borderId="36" xfId="45" applyFont="1" applyFill="1" applyBorder="1"/>
    <xf numFmtId="0" fontId="19" fillId="24" borderId="37" xfId="45" applyFont="1" applyFill="1" applyBorder="1"/>
    <xf numFmtId="0" fontId="1" fillId="26" borderId="0" xfId="45" applyFill="1" applyBorder="1"/>
    <xf numFmtId="0" fontId="4" fillId="27" borderId="0" xfId="45" applyFont="1" applyFill="1" applyBorder="1" applyAlignment="1">
      <alignment horizontal="left" vertical="top" wrapText="1"/>
    </xf>
    <xf numFmtId="0" fontId="47" fillId="27" borderId="0" xfId="45" applyFont="1" applyFill="1" applyAlignment="1">
      <alignment horizontal="left"/>
    </xf>
    <xf numFmtId="170" fontId="47" fillId="27" borderId="0" xfId="29" applyNumberFormat="1" applyFont="1" applyFill="1" applyAlignment="1">
      <alignment horizontal="left"/>
    </xf>
    <xf numFmtId="165" fontId="47" fillId="27" borderId="0" xfId="28" applyNumberFormat="1" applyFont="1" applyFill="1" applyAlignment="1">
      <alignment horizontal="left"/>
    </xf>
    <xf numFmtId="14" fontId="47" fillId="27" borderId="0" xfId="45" quotePrefix="1" applyNumberFormat="1" applyFont="1" applyFill="1" applyAlignment="1">
      <alignment horizontal="left"/>
    </xf>
    <xf numFmtId="0" fontId="49" fillId="27" borderId="0" xfId="45" applyFont="1" applyFill="1" applyAlignment="1">
      <alignment horizontal="left"/>
    </xf>
    <xf numFmtId="0" fontId="49" fillId="27" borderId="0" xfId="45" applyFont="1" applyFill="1" applyBorder="1" applyAlignment="1">
      <alignment horizontal="left" vertical="top" wrapText="1"/>
    </xf>
    <xf numFmtId="44" fontId="47" fillId="27" borderId="0" xfId="29" applyFont="1" applyFill="1" applyAlignment="1">
      <alignment horizontal="left"/>
    </xf>
    <xf numFmtId="0" fontId="48" fillId="27" borderId="0" xfId="45" applyFont="1" applyFill="1" applyAlignment="1">
      <alignment horizontal="left"/>
    </xf>
    <xf numFmtId="0" fontId="47" fillId="27" borderId="0" xfId="45" applyFont="1" applyFill="1" applyAlignment="1">
      <alignment horizontal="left" wrapText="1"/>
    </xf>
    <xf numFmtId="7" fontId="47" fillId="27" borderId="0" xfId="45" applyNumberFormat="1" applyFont="1" applyFill="1" applyAlignment="1">
      <alignment horizontal="left"/>
    </xf>
    <xf numFmtId="0" fontId="47" fillId="27" borderId="0" xfId="45" applyFont="1" applyFill="1"/>
    <xf numFmtId="0" fontId="48" fillId="27" borderId="0" xfId="45" applyFont="1" applyFill="1"/>
    <xf numFmtId="0" fontId="49" fillId="27" borderId="0" xfId="45" applyFont="1" applyFill="1"/>
    <xf numFmtId="8" fontId="49" fillId="27" borderId="0" xfId="45" applyNumberFormat="1" applyFont="1" applyFill="1" applyBorder="1" applyAlignment="1">
      <alignment horizontal="center"/>
    </xf>
    <xf numFmtId="0" fontId="51" fillId="28" borderId="0" xfId="45" applyFont="1" applyFill="1"/>
    <xf numFmtId="0" fontId="52" fillId="28" borderId="0" xfId="45" applyFont="1" applyFill="1"/>
    <xf numFmtId="0" fontId="61" fillId="28" borderId="0" xfId="45" applyFont="1" applyFill="1"/>
    <xf numFmtId="44" fontId="50" fillId="28" borderId="0" xfId="29" applyFont="1" applyFill="1" applyProtection="1">
      <protection hidden="1"/>
    </xf>
    <xf numFmtId="169" fontId="50" fillId="28" borderId="0" xfId="45" applyNumberFormat="1" applyFont="1" applyFill="1" applyProtection="1">
      <protection hidden="1"/>
    </xf>
    <xf numFmtId="165" fontId="52" fillId="28" borderId="0" xfId="45" applyNumberFormat="1" applyFont="1" applyFill="1" applyBorder="1"/>
    <xf numFmtId="165" fontId="61" fillId="28" borderId="0" xfId="45" applyNumberFormat="1" applyFont="1" applyFill="1" applyBorder="1"/>
    <xf numFmtId="44" fontId="50" fillId="28" borderId="0" xfId="45" applyNumberFormat="1" applyFont="1" applyFill="1"/>
    <xf numFmtId="0" fontId="52" fillId="28" borderId="0" xfId="45" applyFont="1" applyFill="1" applyBorder="1" applyAlignment="1">
      <alignment wrapText="1"/>
    </xf>
    <xf numFmtId="0" fontId="50" fillId="28" borderId="0" xfId="45" applyFont="1" applyFill="1" applyBorder="1"/>
    <xf numFmtId="0" fontId="1" fillId="24" borderId="0" xfId="45" applyFont="1" applyFill="1" applyAlignment="1">
      <alignment horizontal="center"/>
    </xf>
    <xf numFmtId="0" fontId="59" fillId="24" borderId="0" xfId="45" applyFont="1" applyFill="1" applyBorder="1" applyAlignment="1" applyProtection="1">
      <alignment horizontal="left" vertical="center"/>
    </xf>
    <xf numFmtId="0" fontId="6" fillId="24" borderId="0" xfId="45" applyFont="1" applyFill="1" applyAlignment="1">
      <alignment vertical="center"/>
    </xf>
    <xf numFmtId="0" fontId="6" fillId="24" borderId="0" xfId="45" applyFont="1" applyFill="1" applyBorder="1" applyAlignment="1">
      <alignment vertical="center"/>
    </xf>
    <xf numFmtId="0" fontId="63" fillId="28" borderId="0" xfId="45" applyFont="1" applyFill="1" applyAlignment="1">
      <alignment vertical="center"/>
    </xf>
    <xf numFmtId="0" fontId="60" fillId="27" borderId="0" xfId="45" applyFont="1" applyFill="1" applyBorder="1" applyAlignment="1">
      <alignment horizontal="left" vertical="center" wrapText="1"/>
    </xf>
    <xf numFmtId="0" fontId="60" fillId="0" borderId="0" xfId="45" applyFont="1" applyFill="1" applyBorder="1" applyAlignment="1">
      <alignment horizontal="left" vertical="center" wrapText="1"/>
    </xf>
    <xf numFmtId="0" fontId="58" fillId="0" borderId="0" xfId="45" applyFont="1" applyFill="1" applyBorder="1" applyAlignment="1">
      <alignment horizontal="left" vertical="center" wrapText="1"/>
    </xf>
    <xf numFmtId="0" fontId="6" fillId="0" borderId="0" xfId="45" applyFont="1" applyAlignment="1">
      <alignment horizontal="left" vertical="center"/>
    </xf>
    <xf numFmtId="0" fontId="6" fillId="0" borderId="0" xfId="45" applyFont="1" applyAlignment="1">
      <alignment vertical="center"/>
    </xf>
    <xf numFmtId="2" fontId="4" fillId="24" borderId="40" xfId="28" applyNumberFormat="1" applyFont="1" applyFill="1" applyBorder="1" applyAlignment="1">
      <alignment horizontal="center" vertical="center"/>
    </xf>
    <xf numFmtId="2" fontId="4" fillId="24" borderId="28" xfId="28" applyNumberFormat="1" applyFont="1" applyFill="1" applyBorder="1" applyAlignment="1">
      <alignment horizontal="center" vertical="center"/>
    </xf>
    <xf numFmtId="0" fontId="9" fillId="27" borderId="0" xfId="45" applyFont="1" applyFill="1"/>
    <xf numFmtId="0" fontId="9" fillId="27" borderId="0" xfId="45" quotePrefix="1" applyFont="1" applyFill="1" applyBorder="1" applyAlignment="1">
      <alignment horizontal="left" wrapText="1"/>
    </xf>
    <xf numFmtId="0" fontId="9" fillId="24" borderId="0" xfId="45" applyFont="1" applyFill="1"/>
    <xf numFmtId="44" fontId="64" fillId="28" borderId="0" xfId="29" applyFont="1" applyFill="1" applyProtection="1">
      <protection hidden="1"/>
    </xf>
    <xf numFmtId="0" fontId="53" fillId="27" borderId="0" xfId="45" applyFont="1" applyFill="1" applyAlignment="1">
      <alignment horizontal="left"/>
    </xf>
    <xf numFmtId="44" fontId="53" fillId="27" borderId="0" xfId="29" applyFont="1" applyFill="1" applyAlignment="1">
      <alignment horizontal="left"/>
    </xf>
    <xf numFmtId="0" fontId="53" fillId="0" borderId="0" xfId="45" applyFont="1" applyAlignment="1">
      <alignment horizontal="left"/>
    </xf>
    <xf numFmtId="0" fontId="62" fillId="0" borderId="0" xfId="45" applyFont="1" applyAlignment="1">
      <alignment horizontal="left"/>
    </xf>
    <xf numFmtId="0" fontId="9" fillId="0" borderId="0" xfId="45" applyFont="1" applyAlignment="1">
      <alignment horizontal="left"/>
    </xf>
    <xf numFmtId="0" fontId="68" fillId="24" borderId="0" xfId="45" applyFont="1" applyFill="1" applyBorder="1" applyAlignment="1" applyProtection="1">
      <alignment horizontal="left" vertical="center"/>
    </xf>
    <xf numFmtId="0" fontId="7" fillId="0" borderId="0" xfId="45" applyFont="1" applyFill="1" applyBorder="1" applyAlignment="1" applyProtection="1">
      <alignment horizontal="left" vertical="center"/>
    </xf>
    <xf numFmtId="0" fontId="4" fillId="24" borderId="0" xfId="45" applyFont="1" applyFill="1" applyBorder="1" applyAlignment="1"/>
    <xf numFmtId="0" fontId="3" fillId="24" borderId="0" xfId="45" applyFont="1" applyFill="1" applyAlignment="1">
      <alignment vertical="center"/>
    </xf>
    <xf numFmtId="0" fontId="3" fillId="24" borderId="12" xfId="45" applyFont="1" applyFill="1" applyBorder="1" applyAlignment="1">
      <alignment horizontal="left" vertical="center" wrapText="1"/>
    </xf>
    <xf numFmtId="0" fontId="3" fillId="24" borderId="12" xfId="45" applyFont="1" applyFill="1" applyBorder="1" applyAlignment="1">
      <alignment horizontal="center" vertical="center" wrapText="1"/>
    </xf>
    <xf numFmtId="0" fontId="3" fillId="24" borderId="13" xfId="45" applyFont="1" applyFill="1" applyBorder="1" applyAlignment="1">
      <alignment horizontal="center" vertical="center" wrapText="1"/>
    </xf>
    <xf numFmtId="0" fontId="54" fillId="24" borderId="11" xfId="45" applyFont="1" applyFill="1" applyBorder="1" applyAlignment="1">
      <alignment horizontal="center" vertical="center" wrapText="1"/>
    </xf>
    <xf numFmtId="2" fontId="3" fillId="0" borderId="11" xfId="45" applyNumberFormat="1" applyFont="1" applyBorder="1" applyAlignment="1">
      <alignment horizontal="center" vertical="center" wrapText="1"/>
    </xf>
    <xf numFmtId="0" fontId="52" fillId="28" borderId="0" xfId="45" applyFont="1" applyFill="1" applyAlignment="1">
      <alignment vertical="center"/>
    </xf>
    <xf numFmtId="0" fontId="61" fillId="28" borderId="0" xfId="45" applyFont="1" applyFill="1" applyAlignment="1">
      <alignment vertical="center"/>
    </xf>
    <xf numFmtId="0" fontId="49" fillId="27" borderId="0" xfId="45" applyFont="1" applyFill="1" applyAlignment="1">
      <alignment horizontal="left" vertical="center"/>
    </xf>
    <xf numFmtId="0" fontId="60" fillId="0" borderId="0" xfId="45" applyFont="1" applyAlignment="1">
      <alignment horizontal="left" vertical="center"/>
    </xf>
    <xf numFmtId="0" fontId="58" fillId="0" borderId="0" xfId="45" applyFont="1" applyAlignment="1">
      <alignment horizontal="left" vertical="center"/>
    </xf>
    <xf numFmtId="0" fontId="3" fillId="0" borderId="0" xfId="45" applyFont="1" applyAlignment="1">
      <alignment horizontal="left" vertical="center"/>
    </xf>
    <xf numFmtId="0" fontId="3" fillId="0" borderId="0" xfId="45" applyFont="1" applyAlignment="1">
      <alignment vertical="center"/>
    </xf>
    <xf numFmtId="0" fontId="4" fillId="24" borderId="0" xfId="45" applyFont="1" applyFill="1" applyBorder="1" applyAlignment="1">
      <alignment horizontal="center"/>
    </xf>
    <xf numFmtId="0" fontId="3" fillId="27" borderId="0" xfId="45" applyFont="1" applyFill="1" applyBorder="1" applyAlignment="1">
      <alignment vertical="top" wrapText="1"/>
    </xf>
    <xf numFmtId="2" fontId="14" fillId="30" borderId="13" xfId="45" applyNumberFormat="1" applyFont="1" applyFill="1" applyBorder="1" applyAlignment="1">
      <alignment horizontal="center" vertical="center" wrapText="1"/>
    </xf>
    <xf numFmtId="164" fontId="14" fillId="30" borderId="13" xfId="45" applyNumberFormat="1" applyFont="1" applyFill="1" applyBorder="1" applyAlignment="1">
      <alignment horizontal="center" vertical="center" wrapText="1"/>
    </xf>
    <xf numFmtId="2" fontId="14" fillId="30" borderId="11" xfId="45" applyNumberFormat="1" applyFont="1" applyFill="1" applyBorder="1" applyAlignment="1">
      <alignment horizontal="center" vertical="center" wrapText="1"/>
    </xf>
    <xf numFmtId="0" fontId="54" fillId="24" borderId="13" xfId="45" applyFont="1" applyFill="1" applyBorder="1" applyAlignment="1">
      <alignment horizontal="center" vertical="center" wrapText="1"/>
    </xf>
    <xf numFmtId="0" fontId="3" fillId="24" borderId="0" xfId="45" applyFont="1" applyFill="1" applyBorder="1" applyAlignment="1">
      <alignment horizontal="left"/>
    </xf>
    <xf numFmtId="0" fontId="1" fillId="27" borderId="0" xfId="45" applyFont="1" applyFill="1" applyAlignment="1">
      <alignment horizontal="center"/>
    </xf>
    <xf numFmtId="0" fontId="1" fillId="27" borderId="0" xfId="45" applyFont="1" applyFill="1" applyAlignment="1">
      <alignment horizontal="center" vertical="center"/>
    </xf>
    <xf numFmtId="0" fontId="25" fillId="27" borderId="0" xfId="45" applyFont="1" applyFill="1" applyAlignment="1" applyProtection="1">
      <alignment horizontal="center" vertical="center"/>
    </xf>
    <xf numFmtId="0" fontId="13" fillId="27" borderId="0" xfId="45" applyFont="1" applyFill="1" applyAlignment="1">
      <alignment horizontal="center"/>
    </xf>
    <xf numFmtId="0" fontId="47" fillId="27" borderId="0" xfId="45" applyFont="1" applyFill="1" applyAlignment="1">
      <alignment horizontal="center"/>
    </xf>
    <xf numFmtId="0" fontId="1" fillId="26" borderId="0" xfId="45" applyFont="1" applyFill="1" applyAlignment="1">
      <alignment horizontal="center"/>
    </xf>
    <xf numFmtId="0" fontId="1" fillId="0" borderId="0" xfId="45" applyFont="1" applyAlignment="1">
      <alignment horizontal="center"/>
    </xf>
    <xf numFmtId="0" fontId="4" fillId="29" borderId="30" xfId="45" quotePrefix="1" applyFont="1" applyFill="1" applyBorder="1" applyAlignment="1">
      <alignment horizontal="right" vertical="center"/>
    </xf>
    <xf numFmtId="0" fontId="4" fillId="29" borderId="30" xfId="45" applyFont="1" applyFill="1" applyBorder="1" applyAlignment="1">
      <alignment horizontal="right" vertical="center"/>
    </xf>
    <xf numFmtId="0" fontId="4" fillId="29" borderId="30" xfId="45" applyFont="1" applyFill="1" applyBorder="1" applyAlignment="1">
      <alignment horizontal="center" vertical="center"/>
    </xf>
    <xf numFmtId="49" fontId="4" fillId="29" borderId="30" xfId="45" applyNumberFormat="1" applyFont="1" applyFill="1" applyBorder="1" applyAlignment="1" applyProtection="1">
      <alignment horizontal="center" vertical="center"/>
    </xf>
    <xf numFmtId="165" fontId="4" fillId="29" borderId="30" xfId="28" applyNumberFormat="1" applyFont="1" applyFill="1" applyBorder="1" applyAlignment="1">
      <alignment vertical="center"/>
    </xf>
    <xf numFmtId="2" fontId="4" fillId="29" borderId="30" xfId="45" applyNumberFormat="1" applyFont="1" applyFill="1" applyBorder="1" applyAlignment="1">
      <alignment horizontal="center" vertical="center"/>
    </xf>
    <xf numFmtId="3" fontId="4" fillId="29" borderId="30" xfId="45" quotePrefix="1" applyNumberFormat="1" applyFont="1" applyFill="1" applyBorder="1" applyAlignment="1">
      <alignment horizontal="right" vertical="center"/>
    </xf>
    <xf numFmtId="3" fontId="4" fillId="29" borderId="30" xfId="28" quotePrefix="1" applyNumberFormat="1" applyFont="1" applyFill="1" applyBorder="1" applyAlignment="1">
      <alignment horizontal="right" vertical="center"/>
    </xf>
    <xf numFmtId="0" fontId="4" fillId="29" borderId="30" xfId="45" applyFont="1" applyFill="1" applyBorder="1" applyAlignment="1" applyProtection="1">
      <alignment horizontal="center" vertical="center"/>
    </xf>
    <xf numFmtId="8" fontId="4" fillId="29" borderId="16" xfId="45" applyNumberFormat="1" applyFont="1" applyFill="1" applyBorder="1" applyAlignment="1">
      <alignment horizontal="center" vertical="center"/>
    </xf>
    <xf numFmtId="0" fontId="4" fillId="24" borderId="30" xfId="45" applyFont="1" applyFill="1" applyBorder="1" applyAlignment="1">
      <alignment horizontal="right" vertical="center"/>
    </xf>
    <xf numFmtId="0" fontId="4" fillId="27" borderId="30" xfId="45" quotePrefix="1" applyFont="1" applyFill="1" applyBorder="1" applyAlignment="1">
      <alignment horizontal="right" vertical="center"/>
    </xf>
    <xf numFmtId="0" fontId="4" fillId="27" borderId="30" xfId="45" applyFont="1" applyFill="1" applyBorder="1" applyAlignment="1">
      <alignment horizontal="center" vertical="center"/>
    </xf>
    <xf numFmtId="0" fontId="4" fillId="24" borderId="30" xfId="45" applyFont="1" applyFill="1" applyBorder="1" applyAlignment="1">
      <alignment horizontal="center" vertical="center"/>
    </xf>
    <xf numFmtId="49" fontId="4" fillId="27" borderId="30" xfId="45" applyNumberFormat="1" applyFont="1" applyFill="1" applyBorder="1" applyAlignment="1" applyProtection="1">
      <alignment horizontal="center" vertical="center"/>
    </xf>
    <xf numFmtId="165" fontId="4" fillId="24" borderId="30" xfId="28" applyNumberFormat="1" applyFont="1" applyFill="1" applyBorder="1" applyAlignment="1">
      <alignment vertical="center"/>
    </xf>
    <xf numFmtId="2" fontId="4" fillId="27" borderId="30" xfId="45" applyNumberFormat="1" applyFont="1" applyFill="1" applyBorder="1" applyAlignment="1">
      <alignment horizontal="center" vertical="center"/>
    </xf>
    <xf numFmtId="0" fontId="4" fillId="27" borderId="30" xfId="45" applyFont="1" applyFill="1" applyBorder="1" applyAlignment="1">
      <alignment horizontal="right" vertical="center"/>
    </xf>
    <xf numFmtId="0" fontId="4" fillId="24" borderId="30" xfId="45" applyFont="1" applyFill="1" applyBorder="1" applyAlignment="1">
      <alignment horizontal="center" vertical="center" wrapText="1"/>
    </xf>
    <xf numFmtId="2" fontId="4" fillId="0" borderId="30" xfId="45" applyNumberFormat="1" applyFont="1" applyFill="1" applyBorder="1" applyAlignment="1">
      <alignment horizontal="center" vertical="center"/>
    </xf>
    <xf numFmtId="3" fontId="4" fillId="27" borderId="30" xfId="45" quotePrefix="1" applyNumberFormat="1" applyFont="1" applyFill="1" applyBorder="1" applyAlignment="1">
      <alignment horizontal="right" vertical="center"/>
    </xf>
    <xf numFmtId="165" fontId="4" fillId="27" borderId="30" xfId="28" applyNumberFormat="1" applyFont="1" applyFill="1" applyBorder="1" applyAlignment="1">
      <alignment vertical="center"/>
    </xf>
    <xf numFmtId="8" fontId="4" fillId="24" borderId="16" xfId="45" applyNumberFormat="1" applyFont="1" applyFill="1" applyBorder="1" applyAlignment="1">
      <alignment horizontal="center" vertical="center"/>
    </xf>
    <xf numFmtId="0" fontId="4" fillId="27" borderId="39" xfId="45" applyFont="1" applyFill="1" applyBorder="1" applyAlignment="1">
      <alignment horizontal="center" vertical="center"/>
    </xf>
    <xf numFmtId="165" fontId="4" fillId="27" borderId="39" xfId="28" applyNumberFormat="1" applyFont="1" applyFill="1" applyBorder="1" applyAlignment="1">
      <alignment vertical="center"/>
    </xf>
    <xf numFmtId="2" fontId="4" fillId="27" borderId="39" xfId="45" applyNumberFormat="1" applyFont="1" applyFill="1" applyBorder="1" applyAlignment="1">
      <alignment horizontal="center" vertical="center"/>
    </xf>
    <xf numFmtId="8" fontId="4" fillId="24" borderId="17" xfId="45" applyNumberFormat="1" applyFont="1" applyFill="1" applyBorder="1" applyAlignment="1">
      <alignment horizontal="center" vertical="center"/>
    </xf>
    <xf numFmtId="3" fontId="4" fillId="24" borderId="30" xfId="28" quotePrefix="1" applyNumberFormat="1" applyFont="1" applyFill="1" applyBorder="1" applyAlignment="1">
      <alignment horizontal="right" vertical="center"/>
    </xf>
    <xf numFmtId="0" fontId="4" fillId="24" borderId="30" xfId="45" applyFont="1" applyFill="1" applyBorder="1" applyAlignment="1" applyProtection="1">
      <alignment horizontal="center" vertical="center"/>
    </xf>
    <xf numFmtId="2" fontId="4" fillId="24" borderId="30" xfId="45" applyNumberFormat="1" applyFont="1" applyFill="1" applyBorder="1" applyAlignment="1">
      <alignment horizontal="center" vertical="center"/>
    </xf>
    <xf numFmtId="3" fontId="4" fillId="0" borderId="30" xfId="28" quotePrefix="1" applyNumberFormat="1" applyFont="1" applyFill="1" applyBorder="1" applyAlignment="1">
      <alignment horizontal="right" vertical="center"/>
    </xf>
    <xf numFmtId="3" fontId="4" fillId="24" borderId="30" xfId="45" quotePrefix="1" applyNumberFormat="1" applyFont="1" applyFill="1" applyBorder="1" applyAlignment="1">
      <alignment horizontal="right" vertical="center"/>
    </xf>
    <xf numFmtId="0" fontId="4" fillId="27" borderId="30" xfId="45" applyFont="1" applyFill="1" applyBorder="1" applyAlignment="1" applyProtection="1">
      <alignment horizontal="center" vertical="center"/>
    </xf>
    <xf numFmtId="49" fontId="4" fillId="24" borderId="30" xfId="45" applyNumberFormat="1" applyFont="1" applyFill="1" applyBorder="1" applyAlignment="1">
      <alignment horizontal="center" vertical="center"/>
    </xf>
    <xf numFmtId="3" fontId="4" fillId="27" borderId="30" xfId="28" quotePrefix="1" applyNumberFormat="1" applyFont="1" applyFill="1" applyBorder="1" applyAlignment="1">
      <alignment horizontal="right" vertical="center"/>
    </xf>
    <xf numFmtId="0" fontId="4" fillId="24" borderId="39" xfId="45" applyFont="1" applyFill="1" applyBorder="1" applyAlignment="1">
      <alignment horizontal="right" vertical="center"/>
    </xf>
    <xf numFmtId="3" fontId="4" fillId="24" borderId="39" xfId="28" quotePrefix="1" applyNumberFormat="1" applyFont="1" applyFill="1" applyBorder="1" applyAlignment="1">
      <alignment horizontal="right" vertical="center"/>
    </xf>
    <xf numFmtId="0" fontId="4" fillId="24" borderId="39" xfId="45" applyFont="1" applyFill="1" applyBorder="1" applyAlignment="1">
      <alignment horizontal="center" vertical="center"/>
    </xf>
    <xf numFmtId="0" fontId="4" fillId="27" borderId="39" xfId="45" applyFont="1" applyFill="1" applyBorder="1" applyAlignment="1" applyProtection="1">
      <alignment horizontal="center" vertical="center"/>
    </xf>
    <xf numFmtId="0" fontId="4" fillId="29" borderId="23" xfId="45" quotePrefix="1" applyFont="1" applyFill="1" applyBorder="1" applyAlignment="1">
      <alignment horizontal="center" vertical="center"/>
    </xf>
    <xf numFmtId="0" fontId="4" fillId="29" borderId="23" xfId="45" applyFont="1" applyFill="1" applyBorder="1" applyAlignment="1">
      <alignment horizontal="center" vertical="center"/>
    </xf>
    <xf numFmtId="0" fontId="4" fillId="24" borderId="23" xfId="45" quotePrefix="1" applyFont="1" applyFill="1" applyBorder="1" applyAlignment="1">
      <alignment horizontal="center" vertical="center"/>
    </xf>
    <xf numFmtId="0" fontId="4" fillId="0" borderId="23" xfId="45" quotePrefix="1" applyFont="1" applyFill="1" applyBorder="1" applyAlignment="1">
      <alignment horizontal="center" vertical="center"/>
    </xf>
    <xf numFmtId="0" fontId="4" fillId="27" borderId="23" xfId="45" applyFont="1" applyFill="1" applyBorder="1" applyAlignment="1">
      <alignment horizontal="center" vertical="center"/>
    </xf>
    <xf numFmtId="0" fontId="4" fillId="24" borderId="23" xfId="45" applyFont="1" applyFill="1" applyBorder="1" applyAlignment="1">
      <alignment horizontal="center" vertical="center"/>
    </xf>
    <xf numFmtId="0" fontId="4" fillId="24" borderId="24" xfId="45" applyFont="1" applyFill="1" applyBorder="1" applyAlignment="1">
      <alignment horizontal="center" vertical="center"/>
    </xf>
    <xf numFmtId="165" fontId="4" fillId="31" borderId="47" xfId="28" applyNumberFormat="1" applyFont="1" applyFill="1" applyBorder="1" applyAlignment="1" applyProtection="1">
      <alignment horizontal="center" vertical="center"/>
      <protection locked="0"/>
    </xf>
    <xf numFmtId="165" fontId="4" fillId="31" borderId="31" xfId="28" applyNumberFormat="1" applyFont="1" applyFill="1" applyBorder="1" applyAlignment="1" applyProtection="1">
      <alignment horizontal="center" vertical="center"/>
      <protection locked="0"/>
    </xf>
    <xf numFmtId="165" fontId="4" fillId="31" borderId="46" xfId="28" applyNumberFormat="1" applyFont="1" applyFill="1" applyBorder="1" applyAlignment="1" applyProtection="1">
      <alignment horizontal="center" vertical="center"/>
      <protection locked="0"/>
    </xf>
    <xf numFmtId="165" fontId="4" fillId="31" borderId="40" xfId="28" applyNumberFormat="1" applyFont="1" applyFill="1" applyBorder="1" applyAlignment="1" applyProtection="1">
      <alignment horizontal="center" vertical="center"/>
      <protection locked="0"/>
    </xf>
    <xf numFmtId="165" fontId="4" fillId="31" borderId="30" xfId="28" applyNumberFormat="1" applyFont="1" applyFill="1" applyBorder="1" applyAlignment="1" applyProtection="1">
      <alignment horizontal="center" vertical="center"/>
      <protection locked="0"/>
    </xf>
    <xf numFmtId="165" fontId="4" fillId="31" borderId="42" xfId="28" applyNumberFormat="1" applyFont="1" applyFill="1" applyBorder="1" applyAlignment="1" applyProtection="1">
      <alignment horizontal="center" vertical="center"/>
      <protection locked="0"/>
    </xf>
    <xf numFmtId="0" fontId="58" fillId="31" borderId="0" xfId="45" applyFont="1" applyFill="1" applyAlignment="1">
      <alignment horizontal="center" vertical="center"/>
    </xf>
    <xf numFmtId="0" fontId="1" fillId="27" borderId="0" xfId="45" applyFont="1" applyFill="1" applyBorder="1" applyAlignment="1">
      <alignment horizontal="center"/>
    </xf>
    <xf numFmtId="0" fontId="1" fillId="27" borderId="0" xfId="45" applyFont="1" applyFill="1" applyBorder="1" applyAlignment="1">
      <alignment horizontal="right"/>
    </xf>
    <xf numFmtId="0" fontId="1" fillId="27" borderId="0" xfId="45" applyFont="1" applyFill="1" applyBorder="1" applyAlignment="1"/>
    <xf numFmtId="0" fontId="14" fillId="27" borderId="0" xfId="45" applyFont="1" applyFill="1" applyBorder="1" applyAlignment="1">
      <alignment horizontal="center" wrapText="1"/>
    </xf>
    <xf numFmtId="0" fontId="4" fillId="29" borderId="41" xfId="45" applyFont="1" applyFill="1" applyBorder="1" applyAlignment="1">
      <alignment horizontal="center" vertical="center"/>
    </xf>
    <xf numFmtId="0" fontId="4" fillId="29" borderId="42" xfId="45" applyFont="1" applyFill="1" applyBorder="1" applyAlignment="1">
      <alignment horizontal="right" vertical="center"/>
    </xf>
    <xf numFmtId="3" fontId="4" fillId="29" borderId="42" xfId="28" quotePrefix="1" applyNumberFormat="1" applyFont="1" applyFill="1" applyBorder="1" applyAlignment="1">
      <alignment horizontal="right" vertical="center"/>
    </xf>
    <xf numFmtId="0" fontId="4" fillId="29" borderId="42" xfId="45" applyFont="1" applyFill="1" applyBorder="1" applyAlignment="1">
      <alignment horizontal="center" vertical="center"/>
    </xf>
    <xf numFmtId="0" fontId="4" fillId="29" borderId="42" xfId="45" applyFont="1" applyFill="1" applyBorder="1" applyAlignment="1" applyProtection="1">
      <alignment horizontal="center" vertical="center"/>
    </xf>
    <xf numFmtId="165" fontId="4" fillId="29" borderId="42" xfId="28" applyNumberFormat="1" applyFont="1" applyFill="1" applyBorder="1" applyAlignment="1">
      <alignment vertical="center"/>
    </xf>
    <xf numFmtId="2" fontId="4" fillId="29" borderId="42" xfId="45" applyNumberFormat="1" applyFont="1" applyFill="1" applyBorder="1" applyAlignment="1">
      <alignment horizontal="center" vertical="center"/>
    </xf>
    <xf numFmtId="8" fontId="4" fillId="29" borderId="43" xfId="45" applyNumberFormat="1" applyFont="1" applyFill="1" applyBorder="1" applyAlignment="1">
      <alignment horizontal="center" vertical="center"/>
    </xf>
    <xf numFmtId="0" fontId="4" fillId="24" borderId="26" xfId="45" quotePrefix="1" applyFont="1" applyFill="1" applyBorder="1" applyAlignment="1">
      <alignment horizontal="center" vertical="center"/>
    </xf>
    <xf numFmtId="0" fontId="4" fillId="24" borderId="40" xfId="45" applyFont="1" applyFill="1" applyBorder="1" applyAlignment="1">
      <alignment horizontal="right" vertical="center"/>
    </xf>
    <xf numFmtId="0" fontId="4" fillId="27" borderId="40" xfId="45" quotePrefix="1" applyFont="1" applyFill="1" applyBorder="1" applyAlignment="1">
      <alignment horizontal="right" vertical="center"/>
    </xf>
    <xf numFmtId="0" fontId="4" fillId="27" borderId="40" xfId="45" applyFont="1" applyFill="1" applyBorder="1" applyAlignment="1">
      <alignment horizontal="center" vertical="center"/>
    </xf>
    <xf numFmtId="0" fontId="4" fillId="24" borderId="40" xfId="45" applyFont="1" applyFill="1" applyBorder="1" applyAlignment="1">
      <alignment horizontal="center" vertical="center"/>
    </xf>
    <xf numFmtId="49" fontId="4" fillId="27" borderId="40" xfId="45" applyNumberFormat="1" applyFont="1" applyFill="1" applyBorder="1" applyAlignment="1" applyProtection="1">
      <alignment horizontal="center" vertical="center"/>
    </xf>
    <xf numFmtId="165" fontId="4" fillId="24" borderId="40" xfId="28" applyNumberFormat="1" applyFont="1" applyFill="1" applyBorder="1" applyAlignment="1">
      <alignment vertical="center"/>
    </xf>
    <xf numFmtId="2" fontId="4" fillId="27" borderId="40" xfId="45" applyNumberFormat="1" applyFont="1" applyFill="1" applyBorder="1" applyAlignment="1">
      <alignment horizontal="center" vertical="center"/>
    </xf>
    <xf numFmtId="8" fontId="4" fillId="24" borderId="28" xfId="45" applyNumberFormat="1" applyFont="1" applyFill="1" applyBorder="1" applyAlignment="1">
      <alignment horizontal="center" vertical="center"/>
    </xf>
    <xf numFmtId="8" fontId="4" fillId="29" borderId="28" xfId="45" applyNumberFormat="1" applyFont="1" applyFill="1" applyBorder="1" applyAlignment="1">
      <alignment horizontal="center" vertical="center"/>
    </xf>
    <xf numFmtId="166" fontId="6" fillId="32" borderId="10" xfId="45" applyNumberFormat="1" applyFont="1" applyFill="1" applyBorder="1" applyAlignment="1">
      <alignment horizontal="center" vertical="center"/>
    </xf>
    <xf numFmtId="0" fontId="4" fillId="29" borderId="26" xfId="45" applyFont="1" applyFill="1" applyBorder="1" applyAlignment="1">
      <alignment horizontal="center" vertical="center"/>
    </xf>
    <xf numFmtId="0" fontId="4" fillId="29" borderId="40" xfId="45" applyFont="1" applyFill="1" applyBorder="1" applyAlignment="1">
      <alignment horizontal="right" vertical="center"/>
    </xf>
    <xf numFmtId="3" fontId="4" fillId="29" borderId="40" xfId="28" quotePrefix="1" applyNumberFormat="1" applyFont="1" applyFill="1" applyBorder="1" applyAlignment="1">
      <alignment horizontal="right" vertical="center"/>
    </xf>
    <xf numFmtId="0" fontId="4" fillId="29" borderId="40" xfId="45" applyFont="1" applyFill="1" applyBorder="1" applyAlignment="1">
      <alignment horizontal="center" vertical="center"/>
    </xf>
    <xf numFmtId="0" fontId="4" fillId="29" borderId="40" xfId="45" applyFont="1" applyFill="1" applyBorder="1" applyAlignment="1" applyProtection="1">
      <alignment horizontal="center" vertical="center"/>
    </xf>
    <xf numFmtId="165" fontId="4" fillId="29" borderId="40" xfId="28" applyNumberFormat="1" applyFont="1" applyFill="1" applyBorder="1" applyAlignment="1">
      <alignment vertical="center"/>
    </xf>
    <xf numFmtId="2" fontId="4" fillId="29" borderId="40" xfId="45" applyNumberFormat="1" applyFont="1" applyFill="1" applyBorder="1" applyAlignment="1">
      <alignment horizontal="center" vertical="center"/>
    </xf>
    <xf numFmtId="0" fontId="1" fillId="27" borderId="29" xfId="45" applyFill="1" applyBorder="1"/>
    <xf numFmtId="165" fontId="3" fillId="24" borderId="21" xfId="45" applyNumberFormat="1" applyFont="1" applyFill="1" applyBorder="1"/>
    <xf numFmtId="0" fontId="8" fillId="24" borderId="0" xfId="45" applyFont="1" applyFill="1" applyBorder="1" applyAlignment="1">
      <alignment horizontal="left"/>
    </xf>
    <xf numFmtId="0" fontId="6" fillId="27" borderId="0" xfId="45" applyFont="1" applyFill="1" applyAlignment="1">
      <alignment vertical="center"/>
    </xf>
    <xf numFmtId="8" fontId="4" fillId="27" borderId="0" xfId="45" applyNumberFormat="1" applyFont="1" applyFill="1" applyBorder="1" applyAlignment="1">
      <alignment horizontal="center"/>
    </xf>
    <xf numFmtId="8" fontId="9" fillId="27" borderId="0" xfId="45" applyNumberFormat="1" applyFont="1" applyFill="1" applyBorder="1" applyAlignment="1">
      <alignment horizontal="center"/>
    </xf>
    <xf numFmtId="0" fontId="4" fillId="27" borderId="0" xfId="45" applyFont="1" applyFill="1"/>
    <xf numFmtId="0" fontId="26" fillId="27" borderId="29" xfId="36" applyFont="1" applyFill="1" applyBorder="1" applyAlignment="1" applyProtection="1"/>
    <xf numFmtId="0" fontId="67" fillId="27" borderId="0" xfId="45" applyFont="1" applyFill="1" applyBorder="1" applyAlignment="1">
      <alignment horizontal="left" vertical="center" wrapText="1"/>
    </xf>
    <xf numFmtId="0" fontId="19" fillId="27" borderId="0" xfId="45" applyFont="1" applyFill="1" applyBorder="1" applyAlignment="1"/>
    <xf numFmtId="0" fontId="26" fillId="27" borderId="0" xfId="36" applyFont="1" applyFill="1" applyBorder="1" applyAlignment="1" applyProtection="1"/>
    <xf numFmtId="0" fontId="19" fillId="27" borderId="34" xfId="45" applyFont="1" applyFill="1" applyBorder="1" applyAlignment="1"/>
    <xf numFmtId="0" fontId="26" fillId="27" borderId="34" xfId="36" applyFont="1" applyFill="1" applyBorder="1" applyAlignment="1" applyProtection="1"/>
    <xf numFmtId="0" fontId="19" fillId="27" borderId="0" xfId="45" applyFont="1" applyFill="1" applyBorder="1" applyAlignment="1">
      <alignment horizontal="left"/>
    </xf>
    <xf numFmtId="0" fontId="19" fillId="27" borderId="29" xfId="45" applyFont="1" applyFill="1" applyBorder="1" applyAlignment="1">
      <alignment horizontal="left"/>
    </xf>
    <xf numFmtId="0" fontId="58" fillId="27" borderId="19" xfId="45" applyFont="1" applyFill="1" applyBorder="1" applyAlignment="1" applyProtection="1">
      <alignment horizontal="left" vertical="center"/>
    </xf>
    <xf numFmtId="0" fontId="58" fillId="27" borderId="49" xfId="45" applyFont="1" applyFill="1" applyBorder="1" applyAlignment="1" applyProtection="1">
      <alignment horizontal="left" vertical="center"/>
    </xf>
    <xf numFmtId="0" fontId="3" fillId="24" borderId="18" xfId="45" applyFont="1" applyFill="1" applyBorder="1" applyAlignment="1" applyProtection="1">
      <alignment horizontal="left" vertical="center"/>
    </xf>
    <xf numFmtId="0" fontId="3" fillId="24" borderId="31" xfId="45" applyFont="1" applyFill="1" applyBorder="1" applyAlignment="1" applyProtection="1">
      <alignment horizontal="left" vertical="center"/>
    </xf>
    <xf numFmtId="0" fontId="65" fillId="29" borderId="18" xfId="45" applyFont="1" applyFill="1" applyBorder="1" applyAlignment="1" applyProtection="1">
      <alignment horizontal="left" vertical="center"/>
    </xf>
    <xf numFmtId="0" fontId="65" fillId="29" borderId="31" xfId="45" applyFont="1" applyFill="1" applyBorder="1" applyAlignment="1" applyProtection="1">
      <alignment horizontal="left" vertical="center"/>
    </xf>
    <xf numFmtId="0" fontId="66" fillId="29" borderId="18" xfId="45" applyFont="1" applyFill="1" applyBorder="1" applyAlignment="1" applyProtection="1">
      <alignment horizontal="left" vertical="center"/>
    </xf>
    <xf numFmtId="0" fontId="66" fillId="29" borderId="31" xfId="45" applyFont="1" applyFill="1" applyBorder="1" applyAlignment="1" applyProtection="1">
      <alignment horizontal="left" vertical="center"/>
    </xf>
    <xf numFmtId="0" fontId="65" fillId="29" borderId="50" xfId="45" applyFont="1" applyFill="1" applyBorder="1" applyAlignment="1" applyProtection="1">
      <alignment horizontal="left" vertical="center"/>
    </xf>
    <xf numFmtId="0" fontId="65" fillId="29" borderId="48" xfId="45" applyFont="1" applyFill="1" applyBorder="1" applyAlignment="1" applyProtection="1">
      <alignment horizontal="left" vertical="center"/>
    </xf>
    <xf numFmtId="0" fontId="3" fillId="24" borderId="18" xfId="45" applyFont="1" applyFill="1" applyBorder="1" applyAlignment="1">
      <alignment horizontal="left" vertical="center"/>
    </xf>
    <xf numFmtId="0" fontId="3" fillId="24" borderId="31" xfId="45" applyFont="1" applyFill="1" applyBorder="1" applyAlignment="1">
      <alignment horizontal="left" vertical="center"/>
    </xf>
    <xf numFmtId="0" fontId="3" fillId="27" borderId="18" xfId="45" applyFont="1" applyFill="1" applyBorder="1" applyAlignment="1">
      <alignment horizontal="left" vertical="center"/>
    </xf>
    <xf numFmtId="0" fontId="3" fillId="27" borderId="31" xfId="45" applyFont="1" applyFill="1" applyBorder="1" applyAlignment="1">
      <alignment horizontal="left" vertical="center"/>
    </xf>
    <xf numFmtId="0" fontId="54" fillId="29" borderId="18" xfId="45" applyFont="1" applyFill="1" applyBorder="1" applyAlignment="1" applyProtection="1">
      <alignment horizontal="left" vertical="center"/>
    </xf>
    <xf numFmtId="0" fontId="54" fillId="29" borderId="31" xfId="45" applyFont="1" applyFill="1" applyBorder="1" applyAlignment="1" applyProtection="1">
      <alignment horizontal="left" vertical="center"/>
    </xf>
    <xf numFmtId="0" fontId="54" fillId="29" borderId="19" xfId="45" applyFont="1" applyFill="1" applyBorder="1" applyAlignment="1" applyProtection="1">
      <alignment horizontal="left" vertical="center"/>
    </xf>
    <xf numFmtId="0" fontId="54" fillId="29" borderId="49" xfId="45" applyFont="1" applyFill="1" applyBorder="1" applyAlignment="1" applyProtection="1">
      <alignment horizontal="left" vertical="center"/>
    </xf>
    <xf numFmtId="0" fontId="3" fillId="24" borderId="50" xfId="45" applyFont="1" applyFill="1" applyBorder="1" applyAlignment="1">
      <alignment horizontal="left" vertical="center"/>
    </xf>
    <xf numFmtId="0" fontId="3" fillId="24" borderId="48" xfId="45" applyFont="1" applyFill="1" applyBorder="1" applyAlignment="1">
      <alignment horizontal="left" vertical="center"/>
    </xf>
    <xf numFmtId="49" fontId="54" fillId="29" borderId="18" xfId="45" applyNumberFormat="1" applyFont="1" applyFill="1" applyBorder="1" applyAlignment="1" applyProtection="1">
      <alignment horizontal="left" vertical="center"/>
    </xf>
    <xf numFmtId="49" fontId="54" fillId="29" borderId="31" xfId="45" applyNumberFormat="1" applyFont="1" applyFill="1" applyBorder="1" applyAlignment="1" applyProtection="1">
      <alignment horizontal="left" vertical="center"/>
    </xf>
    <xf numFmtId="0" fontId="54" fillId="29" borderId="18" xfId="45" applyFont="1" applyFill="1" applyBorder="1" applyAlignment="1">
      <alignment horizontal="left" vertical="center"/>
    </xf>
    <xf numFmtId="0" fontId="54" fillId="29" borderId="31" xfId="45" applyFont="1" applyFill="1" applyBorder="1" applyAlignment="1">
      <alignment horizontal="left" vertical="center"/>
    </xf>
    <xf numFmtId="0" fontId="3" fillId="24" borderId="0" xfId="45" applyFont="1" applyFill="1" applyBorder="1" applyAlignment="1">
      <alignment horizontal="left"/>
    </xf>
    <xf numFmtId="0" fontId="3" fillId="24" borderId="0" xfId="45" applyFont="1" applyFill="1" applyBorder="1" applyAlignment="1">
      <alignment horizontal="center" wrapText="1"/>
    </xf>
    <xf numFmtId="0" fontId="3" fillId="24" borderId="34" xfId="45" applyFont="1" applyFill="1" applyBorder="1" applyAlignment="1">
      <alignment horizontal="center" wrapText="1"/>
    </xf>
    <xf numFmtId="44" fontId="3" fillId="24" borderId="12" xfId="29" applyFont="1" applyFill="1" applyBorder="1" applyAlignment="1">
      <alignment horizontal="center"/>
    </xf>
    <xf numFmtId="44" fontId="3" fillId="24" borderId="11" xfId="29" applyFont="1" applyFill="1" applyBorder="1" applyAlignment="1">
      <alignment horizontal="center"/>
    </xf>
    <xf numFmtId="0" fontId="4" fillId="27" borderId="0" xfId="45" applyFont="1" applyFill="1" applyBorder="1" applyAlignment="1">
      <alignment horizontal="left" vertical="top" wrapText="1"/>
    </xf>
    <xf numFmtId="0" fontId="8" fillId="24" borderId="0" xfId="45" applyFont="1" applyFill="1" applyAlignment="1">
      <alignment horizontal="center" vertical="center"/>
    </xf>
    <xf numFmtId="0" fontId="1" fillId="24" borderId="0" xfId="45" applyFont="1" applyFill="1" applyBorder="1" applyAlignment="1">
      <alignment horizontal="center" wrapText="1"/>
    </xf>
    <xf numFmtId="44" fontId="3" fillId="24" borderId="12" xfId="29" applyFont="1" applyFill="1" applyBorder="1" applyAlignment="1">
      <alignment horizontal="right"/>
    </xf>
    <xf numFmtId="44" fontId="3" fillId="24" borderId="11" xfId="29" applyFont="1" applyFill="1" applyBorder="1" applyAlignment="1">
      <alignment horizontal="right"/>
    </xf>
    <xf numFmtId="0" fontId="55" fillId="27" borderId="12" xfId="45" applyFont="1" applyFill="1" applyBorder="1" applyAlignment="1">
      <alignment horizontal="center" vertical="center" wrapText="1"/>
    </xf>
    <xf numFmtId="0" fontId="55" fillId="27" borderId="11" xfId="45" applyFont="1" applyFill="1" applyBorder="1" applyAlignment="1">
      <alignment horizontal="center" vertical="center" wrapText="1"/>
    </xf>
    <xf numFmtId="0" fontId="3" fillId="29" borderId="14" xfId="45" applyFont="1" applyFill="1" applyBorder="1" applyAlignment="1">
      <alignment horizontal="center" vertical="center"/>
    </xf>
    <xf numFmtId="0" fontId="6" fillId="31" borderId="12" xfId="45" applyFont="1" applyFill="1" applyBorder="1" applyAlignment="1">
      <alignment horizontal="center" wrapText="1"/>
    </xf>
    <xf numFmtId="0" fontId="6" fillId="31" borderId="13" xfId="45" applyFont="1" applyFill="1" applyBorder="1" applyAlignment="1">
      <alignment horizontal="center" wrapText="1"/>
    </xf>
    <xf numFmtId="0" fontId="6" fillId="31" borderId="11" xfId="45" applyFont="1" applyFill="1" applyBorder="1" applyAlignment="1">
      <alignment horizontal="center" wrapText="1"/>
    </xf>
    <xf numFmtId="0" fontId="17" fillId="27" borderId="0" xfId="45" applyFont="1" applyFill="1" applyAlignment="1">
      <alignment horizontal="left" vertical="center"/>
    </xf>
    <xf numFmtId="0" fontId="17" fillId="27" borderId="0" xfId="45" applyFont="1" applyFill="1" applyBorder="1" applyAlignment="1">
      <alignment horizontal="left" vertical="center"/>
    </xf>
    <xf numFmtId="14" fontId="12" fillId="27" borderId="12" xfId="45" applyNumberFormat="1" applyFont="1" applyFill="1" applyBorder="1" applyAlignment="1">
      <alignment horizontal="center" vertical="center"/>
    </xf>
    <xf numFmtId="14" fontId="12" fillId="27" borderId="13" xfId="45" applyNumberFormat="1" applyFont="1" applyFill="1" applyBorder="1" applyAlignment="1">
      <alignment horizontal="center" vertical="center"/>
    </xf>
    <xf numFmtId="14" fontId="12" fillId="27" borderId="11" xfId="45" applyNumberFormat="1" applyFont="1" applyFill="1" applyBorder="1" applyAlignment="1">
      <alignment horizontal="center" vertical="center"/>
    </xf>
    <xf numFmtId="0" fontId="20" fillId="27" borderId="0" xfId="45" applyFont="1" applyFill="1" applyAlignment="1">
      <alignment horizontal="left" vertical="center"/>
    </xf>
    <xf numFmtId="0" fontId="69" fillId="27" borderId="0" xfId="45" applyFont="1" applyFill="1" applyAlignment="1" applyProtection="1">
      <alignment horizontal="left" vertical="center"/>
    </xf>
    <xf numFmtId="0" fontId="6" fillId="27" borderId="12" xfId="45" applyFont="1" applyFill="1" applyBorder="1" applyAlignment="1">
      <alignment horizontal="center" vertical="center"/>
    </xf>
    <xf numFmtId="0" fontId="6" fillId="27" borderId="13" xfId="45" applyFont="1" applyFill="1" applyBorder="1" applyAlignment="1">
      <alignment horizontal="center" vertical="center"/>
    </xf>
    <xf numFmtId="0" fontId="6" fillId="27" borderId="11" xfId="45" applyFont="1" applyFill="1" applyBorder="1" applyAlignment="1">
      <alignment horizontal="center" vertical="center"/>
    </xf>
    <xf numFmtId="0" fontId="3" fillId="24" borderId="13" xfId="45" applyFont="1" applyFill="1" applyBorder="1" applyAlignment="1">
      <alignment horizontal="left" vertical="center" wrapText="1"/>
    </xf>
    <xf numFmtId="0" fontId="3" fillId="24" borderId="0" xfId="45" applyFont="1" applyFill="1" applyAlignment="1">
      <alignment horizontal="center" vertical="center" wrapText="1"/>
    </xf>
    <xf numFmtId="0" fontId="3" fillId="24" borderId="34" xfId="45" applyFont="1" applyFill="1" applyBorder="1" applyAlignment="1">
      <alignment horizontal="center" vertical="center" wrapText="1"/>
    </xf>
    <xf numFmtId="0" fontId="3" fillId="30" borderId="12" xfId="45" applyFont="1" applyFill="1" applyBorder="1" applyAlignment="1">
      <alignment horizontal="center" vertical="center"/>
    </xf>
    <xf numFmtId="0" fontId="3" fillId="30" borderId="13" xfId="45" applyFont="1" applyFill="1" applyBorder="1" applyAlignment="1">
      <alignment horizontal="center" vertical="center"/>
    </xf>
    <xf numFmtId="0" fontId="3" fillId="30" borderId="32" xfId="45" applyFont="1" applyFill="1" applyBorder="1" applyAlignment="1">
      <alignment horizontal="center" vertical="center"/>
    </xf>
    <xf numFmtId="0" fontId="3" fillId="30" borderId="14" xfId="45" applyFont="1" applyFill="1" applyBorder="1" applyAlignment="1">
      <alignment horizontal="center" vertical="center"/>
    </xf>
    <xf numFmtId="0" fontId="3" fillId="30" borderId="11" xfId="45" applyFont="1" applyFill="1" applyBorder="1" applyAlignment="1">
      <alignment horizontal="center" vertical="center"/>
    </xf>
    <xf numFmtId="0" fontId="4" fillId="24" borderId="0" xfId="45" applyFont="1" applyFill="1" applyAlignment="1">
      <alignment horizontal="center"/>
    </xf>
    <xf numFmtId="0" fontId="3" fillId="24" borderId="13" xfId="45" applyFont="1" applyFill="1" applyBorder="1" applyAlignment="1">
      <alignment horizontal="left" wrapText="1"/>
    </xf>
    <xf numFmtId="0" fontId="3" fillId="24" borderId="0" xfId="45" applyFont="1" applyFill="1" applyAlignment="1">
      <alignment horizontal="center" wrapText="1"/>
    </xf>
    <xf numFmtId="0" fontId="3" fillId="27" borderId="0" xfId="45" applyFont="1" applyFill="1" applyBorder="1" applyAlignment="1">
      <alignment horizontal="left" vertical="top" wrapText="1"/>
    </xf>
    <xf numFmtId="0" fontId="4" fillId="24" borderId="0" xfId="45" applyFont="1" applyFill="1" applyBorder="1" applyAlignment="1">
      <alignment horizontal="left"/>
    </xf>
    <xf numFmtId="0" fontId="4" fillId="24" borderId="0" xfId="45" applyFont="1" applyFill="1" applyBorder="1" applyAlignment="1">
      <alignment horizontal="left" vertical="top"/>
    </xf>
    <xf numFmtId="0" fontId="25" fillId="27" borderId="0" xfId="45" applyFont="1" applyFill="1" applyAlignment="1" applyProtection="1">
      <alignment horizontal="left" vertical="center"/>
    </xf>
    <xf numFmtId="0" fontId="19" fillId="24" borderId="0" xfId="45" applyFont="1" applyFill="1" applyBorder="1" applyAlignment="1" applyProtection="1">
      <alignment horizontal="left"/>
      <protection locked="0"/>
    </xf>
    <xf numFmtId="167" fontId="19" fillId="24" borderId="0" xfId="45" applyNumberFormat="1" applyFont="1" applyFill="1" applyBorder="1" applyAlignment="1" applyProtection="1">
      <alignment horizontal="left"/>
      <protection locked="0"/>
    </xf>
    <xf numFmtId="167" fontId="19" fillId="0" borderId="0" xfId="45" applyNumberFormat="1" applyFont="1" applyBorder="1" applyAlignment="1" applyProtection="1">
      <alignment horizontal="left"/>
      <protection locked="0"/>
    </xf>
    <xf numFmtId="167" fontId="19" fillId="0" borderId="34" xfId="45" applyNumberFormat="1" applyFont="1" applyBorder="1" applyAlignment="1" applyProtection="1">
      <alignment horizontal="left"/>
      <protection locked="0"/>
    </xf>
    <xf numFmtId="0" fontId="1" fillId="24" borderId="0" xfId="45" applyFill="1" applyAlignment="1">
      <alignment horizontal="center"/>
    </xf>
    <xf numFmtId="0" fontId="8" fillId="24" borderId="0" xfId="45" applyFont="1" applyFill="1" applyAlignment="1">
      <alignment horizontal="center"/>
    </xf>
    <xf numFmtId="167" fontId="19" fillId="24" borderId="34" xfId="45" applyNumberFormat="1" applyFont="1" applyFill="1" applyBorder="1" applyAlignment="1" applyProtection="1">
      <alignment horizontal="left"/>
      <protection locked="0"/>
    </xf>
    <xf numFmtId="0" fontId="26" fillId="27" borderId="0" xfId="36" applyFont="1" applyFill="1" applyBorder="1" applyAlignment="1" applyProtection="1">
      <alignment horizontal="left"/>
    </xf>
    <xf numFmtId="0" fontId="8" fillId="24" borderId="0" xfId="45" applyFont="1" applyFill="1" applyBorder="1" applyAlignment="1">
      <alignment horizontal="right" wrapText="1"/>
    </xf>
    <xf numFmtId="0" fontId="19" fillId="0" borderId="0" xfId="45" applyFont="1" applyBorder="1" applyAlignment="1" applyProtection="1">
      <alignment horizontal="left"/>
      <protection locked="0"/>
    </xf>
    <xf numFmtId="0" fontId="19" fillId="27" borderId="29" xfId="45" applyFont="1" applyFill="1" applyBorder="1" applyAlignment="1">
      <alignment horizontal="left"/>
    </xf>
    <xf numFmtId="0" fontId="19" fillId="27" borderId="0" xfId="45" applyFont="1" applyFill="1" applyBorder="1" applyAlignment="1">
      <alignment horizontal="left"/>
    </xf>
    <xf numFmtId="0" fontId="8" fillId="24" borderId="0" xfId="45" applyFont="1" applyFill="1" applyBorder="1" applyAlignment="1">
      <alignment horizontal="left"/>
    </xf>
    <xf numFmtId="0" fontId="19" fillId="27" borderId="29" xfId="45" applyFont="1" applyFill="1" applyBorder="1" applyAlignment="1" applyProtection="1">
      <alignment horizontal="left" indent="1"/>
    </xf>
    <xf numFmtId="0" fontId="19" fillId="27" borderId="0" xfId="45" applyFont="1" applyFill="1" applyBorder="1" applyAlignment="1" applyProtection="1">
      <alignment horizontal="left" indent="1"/>
    </xf>
    <xf numFmtId="0" fontId="19" fillId="27" borderId="0" xfId="45" applyFont="1" applyFill="1" applyBorder="1" applyAlignment="1">
      <alignment horizontal="left" vertical="top" wrapText="1"/>
    </xf>
    <xf numFmtId="0" fontId="8" fillId="0" borderId="0" xfId="45" applyFont="1" applyFill="1" applyBorder="1" applyAlignment="1">
      <alignment horizontal="left" vertical="center" wrapText="1"/>
    </xf>
    <xf numFmtId="0" fontId="8" fillId="24" borderId="0" xfId="45" applyFont="1" applyFill="1" applyAlignment="1">
      <alignment horizontal="left" vertical="center" wrapText="1"/>
    </xf>
    <xf numFmtId="0" fontId="1" fillId="0" borderId="0" xfId="45" applyAlignment="1">
      <alignment vertical="center"/>
    </xf>
    <xf numFmtId="0" fontId="1" fillId="27" borderId="14" xfId="45" applyFill="1" applyBorder="1" applyAlignment="1">
      <alignment horizontal="left"/>
    </xf>
    <xf numFmtId="0" fontId="1" fillId="27" borderId="33" xfId="45" applyFill="1" applyBorder="1" applyAlignment="1">
      <alignment horizontal="left"/>
    </xf>
    <xf numFmtId="0" fontId="8" fillId="0" borderId="0" xfId="45" applyFont="1" applyFill="1" applyBorder="1" applyAlignment="1">
      <alignment horizontal="left" wrapText="1"/>
    </xf>
    <xf numFmtId="0" fontId="67" fillId="27" borderId="29" xfId="45" applyFont="1" applyFill="1" applyBorder="1" applyAlignment="1">
      <alignment horizontal="left" vertical="center" wrapText="1"/>
    </xf>
    <xf numFmtId="0" fontId="67" fillId="27" borderId="0" xfId="45" applyFont="1" applyFill="1" applyBorder="1" applyAlignment="1">
      <alignment horizontal="left" vertical="center" wrapText="1"/>
    </xf>
    <xf numFmtId="0" fontId="19" fillId="27" borderId="34" xfId="45" applyFont="1" applyFill="1" applyBorder="1" applyAlignment="1">
      <alignment horizontal="left"/>
    </xf>
    <xf numFmtId="0" fontId="8" fillId="27" borderId="0" xfId="45" applyFont="1" applyFill="1" applyBorder="1" applyAlignment="1">
      <alignment horizontal="left" vertical="center"/>
    </xf>
    <xf numFmtId="0" fontId="26" fillId="27" borderId="0" xfId="36" applyFont="1" applyFill="1" applyBorder="1" applyAlignment="1" applyProtection="1">
      <alignment horizontal="left" vertical="center"/>
    </xf>
    <xf numFmtId="0" fontId="26" fillId="27" borderId="34" xfId="36" applyFont="1" applyFill="1" applyBorder="1" applyAlignment="1" applyProtection="1">
      <alignment horizontal="left" vertical="center"/>
    </xf>
    <xf numFmtId="0" fontId="8" fillId="27" borderId="29" xfId="45" applyFont="1" applyFill="1" applyBorder="1" applyAlignment="1">
      <alignment horizontal="left"/>
    </xf>
    <xf numFmtId="0" fontId="8" fillId="27" borderId="0" xfId="45" applyFont="1" applyFill="1" applyBorder="1" applyAlignment="1">
      <alignment horizontal="left"/>
    </xf>
    <xf numFmtId="0" fontId="17" fillId="0" borderId="0" xfId="45" applyFont="1" applyFill="1" applyAlignment="1">
      <alignment horizontal="center"/>
    </xf>
    <xf numFmtId="0" fontId="20" fillId="24" borderId="0" xfId="45" applyFont="1" applyFill="1" applyAlignment="1">
      <alignment horizontal="center"/>
    </xf>
    <xf numFmtId="0" fontId="25" fillId="27" borderId="0" xfId="45" applyFont="1" applyFill="1" applyAlignment="1" applyProtection="1">
      <alignment horizontal="center"/>
    </xf>
    <xf numFmtId="0" fontId="12" fillId="30" borderId="0" xfId="45" applyFont="1" applyFill="1" applyAlignment="1">
      <alignment horizontal="center"/>
    </xf>
    <xf numFmtId="0" fontId="8" fillId="24" borderId="0" xfId="45" applyFont="1" applyFill="1" applyAlignment="1">
      <alignment horizontal="left"/>
    </xf>
    <xf numFmtId="167" fontId="19" fillId="27" borderId="0" xfId="45" applyNumberFormat="1" applyFont="1" applyFill="1" applyBorder="1" applyAlignment="1">
      <alignment horizontal="left" vertical="center"/>
    </xf>
    <xf numFmtId="167" fontId="19" fillId="27" borderId="34" xfId="45" applyNumberFormat="1" applyFont="1" applyFill="1" applyBorder="1" applyAlignment="1">
      <alignment horizontal="left" vertical="center"/>
    </xf>
    <xf numFmtId="0" fontId="19" fillId="27" borderId="29" xfId="45" applyFont="1" applyFill="1" applyBorder="1" applyAlignment="1">
      <alignment horizontal="left" indent="1"/>
    </xf>
    <xf numFmtId="0" fontId="19" fillId="27" borderId="0" xfId="45" applyFont="1" applyFill="1" applyBorder="1" applyAlignment="1">
      <alignment horizontal="left" indent="1"/>
    </xf>
    <xf numFmtId="0" fontId="26" fillId="27" borderId="29" xfId="36" applyFont="1" applyFill="1" applyBorder="1" applyAlignment="1" applyProtection="1">
      <alignment horizontal="left" wrapText="1" indent="1"/>
    </xf>
    <xf numFmtId="0" fontId="26" fillId="27" borderId="0" xfId="36" applyFont="1" applyFill="1" applyBorder="1" applyAlignment="1" applyProtection="1">
      <alignment horizontal="left" wrapText="1" indent="1"/>
    </xf>
    <xf numFmtId="0" fontId="26" fillId="27" borderId="29" xfId="36" applyFont="1" applyFill="1" applyBorder="1" applyAlignment="1" applyProtection="1">
      <alignment horizontal="left" indent="1"/>
    </xf>
    <xf numFmtId="0" fontId="26" fillId="27" borderId="0" xfId="36" applyFont="1" applyFill="1" applyBorder="1" applyAlignment="1" applyProtection="1">
      <alignment horizontal="left" indent="1"/>
    </xf>
    <xf numFmtId="0" fontId="6" fillId="24" borderId="0" xfId="0" applyFont="1" applyFill="1" applyBorder="1" applyAlignment="1">
      <alignment horizontal="left" wrapText="1"/>
    </xf>
    <xf numFmtId="0" fontId="5" fillId="24" borderId="0" xfId="0" applyFont="1" applyFill="1" applyBorder="1" applyAlignment="1">
      <alignment horizontal="left" wrapText="1"/>
    </xf>
    <xf numFmtId="0" fontId="23" fillId="24" borderId="0" xfId="0" applyFont="1" applyFill="1" applyAlignment="1">
      <alignment horizontal="left"/>
    </xf>
    <xf numFmtId="0" fontId="6" fillId="24" borderId="0" xfId="0" applyFont="1" applyFill="1" applyAlignment="1">
      <alignment horizontal="center" wrapText="1"/>
    </xf>
    <xf numFmtId="0" fontId="6" fillId="24" borderId="34" xfId="0" applyFont="1" applyFill="1" applyBorder="1" applyAlignment="1">
      <alignment horizontal="center" wrapText="1"/>
    </xf>
    <xf numFmtId="0" fontId="6" fillId="24" borderId="12" xfId="0" applyFont="1" applyFill="1" applyBorder="1" applyAlignment="1">
      <alignment horizontal="center"/>
    </xf>
    <xf numFmtId="0" fontId="6" fillId="24" borderId="13" xfId="0" applyFont="1" applyFill="1" applyBorder="1" applyAlignment="1">
      <alignment horizontal="center"/>
    </xf>
    <xf numFmtId="0" fontId="6" fillId="24" borderId="11" xfId="0" applyFont="1" applyFill="1" applyBorder="1" applyAlignment="1">
      <alignment horizontal="center"/>
    </xf>
    <xf numFmtId="0" fontId="14" fillId="24" borderId="13" xfId="0" applyFont="1" applyFill="1" applyBorder="1" applyAlignment="1">
      <alignment horizontal="left" wrapText="1"/>
    </xf>
    <xf numFmtId="0" fontId="7" fillId="24" borderId="0" xfId="0" applyFont="1" applyFill="1" applyAlignment="1">
      <alignment horizontal="center" wrapText="1"/>
    </xf>
    <xf numFmtId="0" fontId="7" fillId="24" borderId="34" xfId="0" applyFont="1" applyFill="1" applyBorder="1" applyAlignment="1">
      <alignment horizontal="center" wrapText="1"/>
    </xf>
    <xf numFmtId="0" fontId="8" fillId="24" borderId="0" xfId="0" applyFont="1" applyFill="1" applyBorder="1" applyAlignment="1">
      <alignment horizontal="left" wrapText="1"/>
    </xf>
    <xf numFmtId="0" fontId="5" fillId="24" borderId="0" xfId="0" applyFont="1" applyFill="1" applyBorder="1" applyAlignment="1"/>
    <xf numFmtId="0" fontId="8" fillId="24" borderId="0" xfId="0" applyFont="1" applyFill="1" applyBorder="1" applyAlignment="1">
      <alignment wrapText="1"/>
    </xf>
    <xf numFmtId="0" fontId="10" fillId="24" borderId="12" xfId="0" applyFont="1" applyFill="1" applyBorder="1" applyAlignment="1">
      <alignment horizontal="center" wrapText="1"/>
    </xf>
    <xf numFmtId="0" fontId="10" fillId="24" borderId="11" xfId="0" applyFont="1" applyFill="1" applyBorder="1" applyAlignment="1">
      <alignment horizontal="center" wrapText="1"/>
    </xf>
    <xf numFmtId="0" fontId="5" fillId="24" borderId="0" xfId="0" applyFont="1" applyFill="1" applyBorder="1" applyAlignment="1">
      <alignment horizontal="left" vertical="center" wrapText="1"/>
    </xf>
    <xf numFmtId="0" fontId="6" fillId="24" borderId="0" xfId="0" applyFont="1" applyFill="1" applyBorder="1" applyAlignment="1">
      <alignment horizontal="center"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6"/>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5"/>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jpe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3" Type="http://schemas.openxmlformats.org/officeDocument/2006/relationships/image" Target="../media/image12.png"/><Relationship Id="rId7" Type="http://schemas.openxmlformats.org/officeDocument/2006/relationships/image" Target="../media/image5.png"/><Relationship Id="rId2" Type="http://schemas.openxmlformats.org/officeDocument/2006/relationships/image" Target="../media/image1.png"/><Relationship Id="rId1" Type="http://schemas.openxmlformats.org/officeDocument/2006/relationships/image" Target="../media/image11.jpeg"/><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3.png"/></Relationships>
</file>

<file path=xl/drawings/_rels/drawing4.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14.jpeg"/><Relationship Id="rId1" Type="http://schemas.openxmlformats.org/officeDocument/2006/relationships/image" Target="../media/image11.jpeg"/><Relationship Id="rId4" Type="http://schemas.openxmlformats.org/officeDocument/2006/relationships/image" Target="../media/image16.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14.jpeg"/><Relationship Id="rId1" Type="http://schemas.openxmlformats.org/officeDocument/2006/relationships/image" Target="../media/image11.jpeg"/><Relationship Id="rId4" Type="http://schemas.openxmlformats.org/officeDocument/2006/relationships/image" Target="../media/image16.jpeg"/></Relationships>
</file>

<file path=xl/drawings/drawing1.xml><?xml version="1.0" encoding="utf-8"?>
<xdr:wsDr xmlns:xdr="http://schemas.openxmlformats.org/drawingml/2006/spreadsheetDrawing" xmlns:a="http://schemas.openxmlformats.org/drawingml/2006/main">
  <xdr:twoCellAnchor editAs="oneCell">
    <xdr:from>
      <xdr:col>2</xdr:col>
      <xdr:colOff>101232</xdr:colOff>
      <xdr:row>1</xdr:row>
      <xdr:rowOff>82826</xdr:rowOff>
    </xdr:from>
    <xdr:to>
      <xdr:col>4</xdr:col>
      <xdr:colOff>452783</xdr:colOff>
      <xdr:row>3</xdr:row>
      <xdr:rowOff>103520</xdr:rowOff>
    </xdr:to>
    <xdr:pic>
      <xdr:nvPicPr>
        <xdr:cNvPr id="3" name="Picture 2" descr="\\s004425\users\mwallace\Downloads\Red Gold_2015_Company.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493" y="171174"/>
          <a:ext cx="1974942" cy="914663"/>
        </a:xfrm>
        <a:prstGeom prst="rect">
          <a:avLst/>
        </a:prstGeom>
        <a:noFill/>
        <a:ln>
          <a:noFill/>
        </a:ln>
      </xdr:spPr>
    </xdr:pic>
    <xdr:clientData/>
  </xdr:twoCellAnchor>
  <xdr:twoCellAnchor editAs="oneCell">
    <xdr:from>
      <xdr:col>10</xdr:col>
      <xdr:colOff>457200</xdr:colOff>
      <xdr:row>0</xdr:row>
      <xdr:rowOff>76569</xdr:rowOff>
    </xdr:from>
    <xdr:to>
      <xdr:col>11</xdr:col>
      <xdr:colOff>331196</xdr:colOff>
      <xdr:row>3</xdr:row>
      <xdr:rowOff>190500</xdr:rowOff>
    </xdr:to>
    <xdr:pic>
      <xdr:nvPicPr>
        <xdr:cNvPr id="5" name="Picture 4" descr="C:\Users\mwallace\AppData\Local\Microsoft\Windows\Temporary Internet Files\Content.IE5\AWR54ZAE\HuyFong_logo_red.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11400" y="76569"/>
          <a:ext cx="966196" cy="11045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505255</xdr:colOff>
      <xdr:row>1</xdr:row>
      <xdr:rowOff>157797</xdr:rowOff>
    </xdr:from>
    <xdr:to>
      <xdr:col>12</xdr:col>
      <xdr:colOff>838959</xdr:colOff>
      <xdr:row>3</xdr:row>
      <xdr:rowOff>139700</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151655" y="259397"/>
          <a:ext cx="1222704" cy="870903"/>
        </a:xfrm>
        <a:prstGeom prst="rect">
          <a:avLst/>
        </a:prstGeom>
      </xdr:spPr>
    </xdr:pic>
    <xdr:clientData/>
  </xdr:twoCellAnchor>
  <xdr:twoCellAnchor editAs="oneCell">
    <xdr:from>
      <xdr:col>4</xdr:col>
      <xdr:colOff>485913</xdr:colOff>
      <xdr:row>1</xdr:row>
      <xdr:rowOff>224550</xdr:rowOff>
    </xdr:from>
    <xdr:to>
      <xdr:col>5</xdr:col>
      <xdr:colOff>654493</xdr:colOff>
      <xdr:row>3</xdr:row>
      <xdr:rowOff>109145</xdr:rowOff>
    </xdr:to>
    <xdr:pic>
      <xdr:nvPicPr>
        <xdr:cNvPr id="7" name="Picture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197652" y="312898"/>
          <a:ext cx="1085189" cy="778564"/>
        </a:xfrm>
        <a:prstGeom prst="rect">
          <a:avLst/>
        </a:prstGeom>
      </xdr:spPr>
    </xdr:pic>
    <xdr:clientData/>
  </xdr:twoCellAnchor>
  <xdr:twoCellAnchor editAs="oneCell">
    <xdr:from>
      <xdr:col>7</xdr:col>
      <xdr:colOff>6062869</xdr:colOff>
      <xdr:row>5</xdr:row>
      <xdr:rowOff>90189</xdr:rowOff>
    </xdr:from>
    <xdr:to>
      <xdr:col>7</xdr:col>
      <xdr:colOff>7181287</xdr:colOff>
      <xdr:row>5</xdr:row>
      <xdr:rowOff>943805</xdr:rowOff>
    </xdr:to>
    <xdr:pic>
      <xdr:nvPicPr>
        <xdr:cNvPr id="8" name="Picture 7"/>
        <xdr:cNvPicPr>
          <a:picLocks noChangeAspect="1"/>
        </xdr:cNvPicPr>
      </xdr:nvPicPr>
      <xdr:blipFill>
        <a:blip xmlns:r="http://schemas.openxmlformats.org/officeDocument/2006/relationships" r:embed="rId5"/>
        <a:stretch>
          <a:fillRect/>
        </a:stretch>
      </xdr:blipFill>
      <xdr:spPr>
        <a:xfrm>
          <a:off x="10380869" y="1461789"/>
          <a:ext cx="1118418" cy="853616"/>
        </a:xfrm>
        <a:prstGeom prst="rect">
          <a:avLst/>
        </a:prstGeom>
      </xdr:spPr>
    </xdr:pic>
    <xdr:clientData/>
  </xdr:twoCellAnchor>
  <xdr:twoCellAnchor editAs="oneCell">
    <xdr:from>
      <xdr:col>4</xdr:col>
      <xdr:colOff>112274</xdr:colOff>
      <xdr:row>33</xdr:row>
      <xdr:rowOff>230072</xdr:rowOff>
    </xdr:from>
    <xdr:to>
      <xdr:col>4</xdr:col>
      <xdr:colOff>398706</xdr:colOff>
      <xdr:row>34</xdr:row>
      <xdr:rowOff>209410</xdr:rowOff>
    </xdr:to>
    <xdr:pic>
      <xdr:nvPicPr>
        <xdr:cNvPr id="9" name="Picture 8"/>
        <xdr:cNvPicPr>
          <a:picLocks noChangeAspect="1"/>
        </xdr:cNvPicPr>
      </xdr:nvPicPr>
      <xdr:blipFill>
        <a:blip xmlns:r="http://schemas.openxmlformats.org/officeDocument/2006/relationships" r:embed="rId5"/>
        <a:stretch>
          <a:fillRect/>
        </a:stretch>
      </xdr:blipFill>
      <xdr:spPr>
        <a:xfrm>
          <a:off x="1801926" y="9109029"/>
          <a:ext cx="286432" cy="211252"/>
        </a:xfrm>
        <a:prstGeom prst="rect">
          <a:avLst/>
        </a:prstGeom>
      </xdr:spPr>
    </xdr:pic>
    <xdr:clientData/>
  </xdr:twoCellAnchor>
  <xdr:twoCellAnchor editAs="oneCell">
    <xdr:from>
      <xdr:col>4</xdr:col>
      <xdr:colOff>145037</xdr:colOff>
      <xdr:row>37</xdr:row>
      <xdr:rowOff>12883</xdr:rowOff>
    </xdr:from>
    <xdr:to>
      <xdr:col>4</xdr:col>
      <xdr:colOff>414105</xdr:colOff>
      <xdr:row>37</xdr:row>
      <xdr:rowOff>210883</xdr:rowOff>
    </xdr:to>
    <xdr:pic>
      <xdr:nvPicPr>
        <xdr:cNvPr id="10" name="Picture 9"/>
        <xdr:cNvPicPr>
          <a:picLocks noChangeAspect="1"/>
        </xdr:cNvPicPr>
      </xdr:nvPicPr>
      <xdr:blipFill>
        <a:blip xmlns:r="http://schemas.openxmlformats.org/officeDocument/2006/relationships" r:embed="rId5"/>
        <a:stretch>
          <a:fillRect/>
        </a:stretch>
      </xdr:blipFill>
      <xdr:spPr>
        <a:xfrm>
          <a:off x="1834689" y="9819492"/>
          <a:ext cx="269068" cy="198000"/>
        </a:xfrm>
        <a:prstGeom prst="rect">
          <a:avLst/>
        </a:prstGeom>
      </xdr:spPr>
    </xdr:pic>
    <xdr:clientData/>
  </xdr:twoCellAnchor>
  <xdr:twoCellAnchor editAs="oneCell">
    <xdr:from>
      <xdr:col>4</xdr:col>
      <xdr:colOff>157553</xdr:colOff>
      <xdr:row>35</xdr:row>
      <xdr:rowOff>46013</xdr:rowOff>
    </xdr:from>
    <xdr:to>
      <xdr:col>4</xdr:col>
      <xdr:colOff>397200</xdr:colOff>
      <xdr:row>35</xdr:row>
      <xdr:rowOff>228920</xdr:rowOff>
    </xdr:to>
    <xdr:pic>
      <xdr:nvPicPr>
        <xdr:cNvPr id="11" name="Picture 10"/>
        <xdr:cNvPicPr>
          <a:picLocks noChangeAspect="1"/>
        </xdr:cNvPicPr>
      </xdr:nvPicPr>
      <xdr:blipFill>
        <a:blip xmlns:r="http://schemas.openxmlformats.org/officeDocument/2006/relationships" r:embed="rId5"/>
        <a:stretch>
          <a:fillRect/>
        </a:stretch>
      </xdr:blipFill>
      <xdr:spPr>
        <a:xfrm>
          <a:off x="1872053" y="4313213"/>
          <a:ext cx="239647" cy="182907"/>
        </a:xfrm>
        <a:prstGeom prst="rect">
          <a:avLst/>
        </a:prstGeom>
      </xdr:spPr>
    </xdr:pic>
    <xdr:clientData/>
  </xdr:twoCellAnchor>
  <xdr:twoCellAnchor editAs="oneCell">
    <xdr:from>
      <xdr:col>4</xdr:col>
      <xdr:colOff>162707</xdr:colOff>
      <xdr:row>35</xdr:row>
      <xdr:rowOff>230073</xdr:rowOff>
    </xdr:from>
    <xdr:to>
      <xdr:col>4</xdr:col>
      <xdr:colOff>421162</xdr:colOff>
      <xdr:row>36</xdr:row>
      <xdr:rowOff>188059</xdr:rowOff>
    </xdr:to>
    <xdr:pic>
      <xdr:nvPicPr>
        <xdr:cNvPr id="12" name="Picture 11"/>
        <xdr:cNvPicPr>
          <a:picLocks noChangeAspect="1"/>
        </xdr:cNvPicPr>
      </xdr:nvPicPr>
      <xdr:blipFill>
        <a:blip xmlns:r="http://schemas.openxmlformats.org/officeDocument/2006/relationships" r:embed="rId5"/>
        <a:stretch>
          <a:fillRect/>
        </a:stretch>
      </xdr:blipFill>
      <xdr:spPr>
        <a:xfrm>
          <a:off x="1877207" y="4969713"/>
          <a:ext cx="258455" cy="194206"/>
        </a:xfrm>
        <a:prstGeom prst="rect">
          <a:avLst/>
        </a:prstGeom>
      </xdr:spPr>
    </xdr:pic>
    <xdr:clientData/>
  </xdr:twoCellAnchor>
  <xdr:twoCellAnchor editAs="oneCell">
    <xdr:from>
      <xdr:col>4</xdr:col>
      <xdr:colOff>186267</xdr:colOff>
      <xdr:row>40</xdr:row>
      <xdr:rowOff>27609</xdr:rowOff>
    </xdr:from>
    <xdr:to>
      <xdr:col>4</xdr:col>
      <xdr:colOff>427359</xdr:colOff>
      <xdr:row>40</xdr:row>
      <xdr:rowOff>211619</xdr:rowOff>
    </xdr:to>
    <xdr:pic>
      <xdr:nvPicPr>
        <xdr:cNvPr id="13" name="Picture 12"/>
        <xdr:cNvPicPr>
          <a:picLocks noChangeAspect="1"/>
        </xdr:cNvPicPr>
      </xdr:nvPicPr>
      <xdr:blipFill>
        <a:blip xmlns:r="http://schemas.openxmlformats.org/officeDocument/2006/relationships" r:embed="rId5"/>
        <a:stretch>
          <a:fillRect/>
        </a:stretch>
      </xdr:blipFill>
      <xdr:spPr>
        <a:xfrm>
          <a:off x="1900767" y="5239689"/>
          <a:ext cx="241092" cy="184010"/>
        </a:xfrm>
        <a:prstGeom prst="rect">
          <a:avLst/>
        </a:prstGeom>
      </xdr:spPr>
    </xdr:pic>
    <xdr:clientData/>
  </xdr:twoCellAnchor>
  <xdr:twoCellAnchor editAs="oneCell">
    <xdr:from>
      <xdr:col>4</xdr:col>
      <xdr:colOff>185899</xdr:colOff>
      <xdr:row>41</xdr:row>
      <xdr:rowOff>18358</xdr:rowOff>
    </xdr:from>
    <xdr:to>
      <xdr:col>4</xdr:col>
      <xdr:colOff>436218</xdr:colOff>
      <xdr:row>41</xdr:row>
      <xdr:rowOff>209410</xdr:rowOff>
    </xdr:to>
    <xdr:pic>
      <xdr:nvPicPr>
        <xdr:cNvPr id="14" name="Picture 13"/>
        <xdr:cNvPicPr>
          <a:picLocks noChangeAspect="1"/>
        </xdr:cNvPicPr>
      </xdr:nvPicPr>
      <xdr:blipFill>
        <a:blip xmlns:r="http://schemas.openxmlformats.org/officeDocument/2006/relationships" r:embed="rId5"/>
        <a:stretch>
          <a:fillRect/>
        </a:stretch>
      </xdr:blipFill>
      <xdr:spPr>
        <a:xfrm>
          <a:off x="1875551" y="10752619"/>
          <a:ext cx="250319" cy="191052"/>
        </a:xfrm>
        <a:prstGeom prst="rect">
          <a:avLst/>
        </a:prstGeom>
      </xdr:spPr>
    </xdr:pic>
    <xdr:clientData/>
  </xdr:twoCellAnchor>
  <xdr:twoCellAnchor editAs="oneCell">
    <xdr:from>
      <xdr:col>4</xdr:col>
      <xdr:colOff>165652</xdr:colOff>
      <xdr:row>33</xdr:row>
      <xdr:rowOff>31680</xdr:rowOff>
    </xdr:from>
    <xdr:to>
      <xdr:col>4</xdr:col>
      <xdr:colOff>386521</xdr:colOff>
      <xdr:row>33</xdr:row>
      <xdr:rowOff>200255</xdr:rowOff>
    </xdr:to>
    <xdr:pic>
      <xdr:nvPicPr>
        <xdr:cNvPr id="15" name="Picture 14"/>
        <xdr:cNvPicPr>
          <a:picLocks noChangeAspect="1"/>
        </xdr:cNvPicPr>
      </xdr:nvPicPr>
      <xdr:blipFill>
        <a:blip xmlns:r="http://schemas.openxmlformats.org/officeDocument/2006/relationships" r:embed="rId5"/>
        <a:stretch>
          <a:fillRect/>
        </a:stretch>
      </xdr:blipFill>
      <xdr:spPr>
        <a:xfrm>
          <a:off x="1880152" y="6051480"/>
          <a:ext cx="220869" cy="168575"/>
        </a:xfrm>
        <a:prstGeom prst="rect">
          <a:avLst/>
        </a:prstGeom>
      </xdr:spPr>
    </xdr:pic>
    <xdr:clientData/>
  </xdr:twoCellAnchor>
  <xdr:twoCellAnchor editAs="oneCell">
    <xdr:from>
      <xdr:col>4</xdr:col>
      <xdr:colOff>194734</xdr:colOff>
      <xdr:row>39</xdr:row>
      <xdr:rowOff>53378</xdr:rowOff>
    </xdr:from>
    <xdr:to>
      <xdr:col>4</xdr:col>
      <xdr:colOff>403574</xdr:colOff>
      <xdr:row>39</xdr:row>
      <xdr:rowOff>212772</xdr:rowOff>
    </xdr:to>
    <xdr:pic>
      <xdr:nvPicPr>
        <xdr:cNvPr id="16" name="Picture 15"/>
        <xdr:cNvPicPr>
          <a:picLocks noChangeAspect="1"/>
        </xdr:cNvPicPr>
      </xdr:nvPicPr>
      <xdr:blipFill>
        <a:blip xmlns:r="http://schemas.openxmlformats.org/officeDocument/2006/relationships" r:embed="rId5"/>
        <a:stretch>
          <a:fillRect/>
        </a:stretch>
      </xdr:blipFill>
      <xdr:spPr>
        <a:xfrm>
          <a:off x="1906473" y="10323813"/>
          <a:ext cx="208840" cy="159394"/>
        </a:xfrm>
        <a:prstGeom prst="rect">
          <a:avLst/>
        </a:prstGeom>
      </xdr:spPr>
    </xdr:pic>
    <xdr:clientData/>
  </xdr:twoCellAnchor>
  <xdr:twoCellAnchor editAs="oneCell">
    <xdr:from>
      <xdr:col>4</xdr:col>
      <xdr:colOff>210930</xdr:colOff>
      <xdr:row>17</xdr:row>
      <xdr:rowOff>23927</xdr:rowOff>
    </xdr:from>
    <xdr:to>
      <xdr:col>4</xdr:col>
      <xdr:colOff>471002</xdr:colOff>
      <xdr:row>17</xdr:row>
      <xdr:rowOff>215061</xdr:rowOff>
    </xdr:to>
    <xdr:pic>
      <xdr:nvPicPr>
        <xdr:cNvPr id="17" name="Picture 16"/>
        <xdr:cNvPicPr>
          <a:picLocks noChangeAspect="1"/>
        </xdr:cNvPicPr>
      </xdr:nvPicPr>
      <xdr:blipFill>
        <a:blip xmlns:r="http://schemas.openxmlformats.org/officeDocument/2006/relationships" r:embed="rId5"/>
        <a:stretch>
          <a:fillRect/>
        </a:stretch>
      </xdr:blipFill>
      <xdr:spPr>
        <a:xfrm>
          <a:off x="1900582" y="4960362"/>
          <a:ext cx="260072" cy="191134"/>
        </a:xfrm>
        <a:prstGeom prst="rect">
          <a:avLst/>
        </a:prstGeom>
      </xdr:spPr>
    </xdr:pic>
    <xdr:clientData/>
  </xdr:twoCellAnchor>
  <xdr:twoCellAnchor editAs="oneCell">
    <xdr:from>
      <xdr:col>4</xdr:col>
      <xdr:colOff>182954</xdr:colOff>
      <xdr:row>14</xdr:row>
      <xdr:rowOff>29143</xdr:rowOff>
    </xdr:from>
    <xdr:to>
      <xdr:col>4</xdr:col>
      <xdr:colOff>443580</xdr:colOff>
      <xdr:row>14</xdr:row>
      <xdr:rowOff>220700</xdr:rowOff>
    </xdr:to>
    <xdr:pic>
      <xdr:nvPicPr>
        <xdr:cNvPr id="18" name="Picture 17"/>
        <xdr:cNvPicPr>
          <a:picLocks noChangeAspect="1"/>
        </xdr:cNvPicPr>
      </xdr:nvPicPr>
      <xdr:blipFill>
        <a:blip xmlns:r="http://schemas.openxmlformats.org/officeDocument/2006/relationships" r:embed="rId5"/>
        <a:stretch>
          <a:fillRect/>
        </a:stretch>
      </xdr:blipFill>
      <xdr:spPr>
        <a:xfrm>
          <a:off x="1872606" y="4269839"/>
          <a:ext cx="260626" cy="191557"/>
        </a:xfrm>
        <a:prstGeom prst="rect">
          <a:avLst/>
        </a:prstGeom>
      </xdr:spPr>
    </xdr:pic>
    <xdr:clientData/>
  </xdr:twoCellAnchor>
  <xdr:twoCellAnchor editAs="oneCell">
    <xdr:from>
      <xdr:col>4</xdr:col>
      <xdr:colOff>184058</xdr:colOff>
      <xdr:row>15</xdr:row>
      <xdr:rowOff>29920</xdr:rowOff>
    </xdr:from>
    <xdr:to>
      <xdr:col>4</xdr:col>
      <xdr:colOff>404927</xdr:colOff>
      <xdr:row>15</xdr:row>
      <xdr:rowOff>198495</xdr:rowOff>
    </xdr:to>
    <xdr:pic>
      <xdr:nvPicPr>
        <xdr:cNvPr id="19" name="Picture 18"/>
        <xdr:cNvPicPr>
          <a:picLocks noChangeAspect="1"/>
        </xdr:cNvPicPr>
      </xdr:nvPicPr>
      <xdr:blipFill>
        <a:blip xmlns:r="http://schemas.openxmlformats.org/officeDocument/2006/relationships" r:embed="rId5"/>
        <a:stretch>
          <a:fillRect/>
        </a:stretch>
      </xdr:blipFill>
      <xdr:spPr>
        <a:xfrm>
          <a:off x="1898558" y="6994600"/>
          <a:ext cx="220869" cy="168575"/>
        </a:xfrm>
        <a:prstGeom prst="rect">
          <a:avLst/>
        </a:prstGeom>
      </xdr:spPr>
    </xdr:pic>
    <xdr:clientData/>
  </xdr:twoCellAnchor>
  <xdr:twoCellAnchor editAs="oneCell">
    <xdr:from>
      <xdr:col>4</xdr:col>
      <xdr:colOff>216820</xdr:colOff>
      <xdr:row>16</xdr:row>
      <xdr:rowOff>39007</xdr:rowOff>
    </xdr:from>
    <xdr:to>
      <xdr:col>4</xdr:col>
      <xdr:colOff>432536</xdr:colOff>
      <xdr:row>16</xdr:row>
      <xdr:rowOff>203649</xdr:rowOff>
    </xdr:to>
    <xdr:pic>
      <xdr:nvPicPr>
        <xdr:cNvPr id="20" name="Picture 19"/>
        <xdr:cNvPicPr>
          <a:picLocks noChangeAspect="1"/>
        </xdr:cNvPicPr>
      </xdr:nvPicPr>
      <xdr:blipFill>
        <a:blip xmlns:r="http://schemas.openxmlformats.org/officeDocument/2006/relationships" r:embed="rId5"/>
        <a:stretch>
          <a:fillRect/>
        </a:stretch>
      </xdr:blipFill>
      <xdr:spPr>
        <a:xfrm>
          <a:off x="1906472" y="4743529"/>
          <a:ext cx="215716" cy="164642"/>
        </a:xfrm>
        <a:prstGeom prst="rect">
          <a:avLst/>
        </a:prstGeom>
      </xdr:spPr>
    </xdr:pic>
    <xdr:clientData/>
  </xdr:twoCellAnchor>
  <xdr:twoCellAnchor editAs="oneCell">
    <xdr:from>
      <xdr:col>4</xdr:col>
      <xdr:colOff>227495</xdr:colOff>
      <xdr:row>18</xdr:row>
      <xdr:rowOff>49695</xdr:rowOff>
    </xdr:from>
    <xdr:to>
      <xdr:col>4</xdr:col>
      <xdr:colOff>428722</xdr:colOff>
      <xdr:row>18</xdr:row>
      <xdr:rowOff>203279</xdr:rowOff>
    </xdr:to>
    <xdr:pic>
      <xdr:nvPicPr>
        <xdr:cNvPr id="21" name="Picture 20"/>
        <xdr:cNvPicPr>
          <a:picLocks noChangeAspect="1"/>
        </xdr:cNvPicPr>
      </xdr:nvPicPr>
      <xdr:blipFill>
        <a:blip xmlns:r="http://schemas.openxmlformats.org/officeDocument/2006/relationships" r:embed="rId5"/>
        <a:stretch>
          <a:fillRect/>
        </a:stretch>
      </xdr:blipFill>
      <xdr:spPr>
        <a:xfrm>
          <a:off x="1939234" y="5218043"/>
          <a:ext cx="201227" cy="153584"/>
        </a:xfrm>
        <a:prstGeom prst="rect">
          <a:avLst/>
        </a:prstGeom>
      </xdr:spPr>
    </xdr:pic>
    <xdr:clientData/>
  </xdr:twoCellAnchor>
  <xdr:twoCellAnchor editAs="oneCell">
    <xdr:from>
      <xdr:col>4</xdr:col>
      <xdr:colOff>171910</xdr:colOff>
      <xdr:row>11</xdr:row>
      <xdr:rowOff>238573</xdr:rowOff>
    </xdr:from>
    <xdr:to>
      <xdr:col>4</xdr:col>
      <xdr:colOff>404927</xdr:colOff>
      <xdr:row>12</xdr:row>
      <xdr:rowOff>177144</xdr:rowOff>
    </xdr:to>
    <xdr:pic>
      <xdr:nvPicPr>
        <xdr:cNvPr id="22" name="Picture 21"/>
        <xdr:cNvPicPr>
          <a:picLocks noChangeAspect="1"/>
        </xdr:cNvPicPr>
      </xdr:nvPicPr>
      <xdr:blipFill>
        <a:blip xmlns:r="http://schemas.openxmlformats.org/officeDocument/2006/relationships" r:embed="rId5"/>
        <a:stretch>
          <a:fillRect/>
        </a:stretch>
      </xdr:blipFill>
      <xdr:spPr>
        <a:xfrm>
          <a:off x="1886410" y="7675693"/>
          <a:ext cx="233017" cy="174791"/>
        </a:xfrm>
        <a:prstGeom prst="rect">
          <a:avLst/>
        </a:prstGeom>
      </xdr:spPr>
    </xdr:pic>
    <xdr:clientData/>
  </xdr:twoCellAnchor>
  <xdr:twoCellAnchor editAs="oneCell">
    <xdr:from>
      <xdr:col>4</xdr:col>
      <xdr:colOff>198782</xdr:colOff>
      <xdr:row>13</xdr:row>
      <xdr:rowOff>28789</xdr:rowOff>
    </xdr:from>
    <xdr:to>
      <xdr:col>4</xdr:col>
      <xdr:colOff>464914</xdr:colOff>
      <xdr:row>13</xdr:row>
      <xdr:rowOff>231911</xdr:rowOff>
    </xdr:to>
    <xdr:pic>
      <xdr:nvPicPr>
        <xdr:cNvPr id="23" name="Picture 22"/>
        <xdr:cNvPicPr>
          <a:picLocks noChangeAspect="1"/>
        </xdr:cNvPicPr>
      </xdr:nvPicPr>
      <xdr:blipFill>
        <a:blip xmlns:r="http://schemas.openxmlformats.org/officeDocument/2006/relationships" r:embed="rId5"/>
        <a:stretch>
          <a:fillRect/>
        </a:stretch>
      </xdr:blipFill>
      <xdr:spPr>
        <a:xfrm>
          <a:off x="1888434" y="4037572"/>
          <a:ext cx="266132" cy="203122"/>
        </a:xfrm>
        <a:prstGeom prst="rect">
          <a:avLst/>
        </a:prstGeom>
      </xdr:spPr>
    </xdr:pic>
    <xdr:clientData/>
  </xdr:twoCellAnchor>
  <xdr:twoCellAnchor editAs="oneCell">
    <xdr:from>
      <xdr:col>4</xdr:col>
      <xdr:colOff>218661</xdr:colOff>
      <xdr:row>7</xdr:row>
      <xdr:rowOff>40125</xdr:rowOff>
    </xdr:from>
    <xdr:to>
      <xdr:col>4</xdr:col>
      <xdr:colOff>464263</xdr:colOff>
      <xdr:row>7</xdr:row>
      <xdr:rowOff>220214</xdr:rowOff>
    </xdr:to>
    <xdr:pic>
      <xdr:nvPicPr>
        <xdr:cNvPr id="26" name="Picture 25"/>
        <xdr:cNvPicPr>
          <a:picLocks noChangeAspect="1"/>
        </xdr:cNvPicPr>
      </xdr:nvPicPr>
      <xdr:blipFill>
        <a:blip xmlns:r="http://schemas.openxmlformats.org/officeDocument/2006/relationships" r:embed="rId5"/>
        <a:stretch>
          <a:fillRect/>
        </a:stretch>
      </xdr:blipFill>
      <xdr:spPr>
        <a:xfrm>
          <a:off x="1930400" y="2657429"/>
          <a:ext cx="245602" cy="180089"/>
        </a:xfrm>
        <a:prstGeom prst="rect">
          <a:avLst/>
        </a:prstGeom>
      </xdr:spPr>
    </xdr:pic>
    <xdr:clientData/>
  </xdr:twoCellAnchor>
  <xdr:twoCellAnchor editAs="oneCell">
    <xdr:from>
      <xdr:col>4</xdr:col>
      <xdr:colOff>185162</xdr:colOff>
      <xdr:row>8</xdr:row>
      <xdr:rowOff>28713</xdr:rowOff>
    </xdr:from>
    <xdr:to>
      <xdr:col>4</xdr:col>
      <xdr:colOff>430764</xdr:colOff>
      <xdr:row>8</xdr:row>
      <xdr:rowOff>216165</xdr:rowOff>
    </xdr:to>
    <xdr:pic>
      <xdr:nvPicPr>
        <xdr:cNvPr id="27" name="Picture 26"/>
        <xdr:cNvPicPr>
          <a:picLocks noChangeAspect="1"/>
        </xdr:cNvPicPr>
      </xdr:nvPicPr>
      <xdr:blipFill>
        <a:blip xmlns:r="http://schemas.openxmlformats.org/officeDocument/2006/relationships" r:embed="rId5"/>
        <a:stretch>
          <a:fillRect/>
        </a:stretch>
      </xdr:blipFill>
      <xdr:spPr>
        <a:xfrm>
          <a:off x="1899662" y="10178553"/>
          <a:ext cx="245602" cy="187452"/>
        </a:xfrm>
        <a:prstGeom prst="rect">
          <a:avLst/>
        </a:prstGeom>
      </xdr:spPr>
    </xdr:pic>
    <xdr:clientData/>
  </xdr:twoCellAnchor>
  <xdr:twoCellAnchor editAs="oneCell">
    <xdr:from>
      <xdr:col>4</xdr:col>
      <xdr:colOff>162708</xdr:colOff>
      <xdr:row>9</xdr:row>
      <xdr:rowOff>61475</xdr:rowOff>
    </xdr:from>
    <xdr:to>
      <xdr:col>4</xdr:col>
      <xdr:colOff>408310</xdr:colOff>
      <xdr:row>10</xdr:row>
      <xdr:rowOff>9652</xdr:rowOff>
    </xdr:to>
    <xdr:pic>
      <xdr:nvPicPr>
        <xdr:cNvPr id="28" name="Picture 27"/>
        <xdr:cNvPicPr>
          <a:picLocks noChangeAspect="1"/>
        </xdr:cNvPicPr>
      </xdr:nvPicPr>
      <xdr:blipFill>
        <a:blip xmlns:r="http://schemas.openxmlformats.org/officeDocument/2006/relationships" r:embed="rId5"/>
        <a:stretch>
          <a:fillRect/>
        </a:stretch>
      </xdr:blipFill>
      <xdr:spPr>
        <a:xfrm>
          <a:off x="1877208" y="10919975"/>
          <a:ext cx="245602" cy="184397"/>
        </a:xfrm>
        <a:prstGeom prst="rect">
          <a:avLst/>
        </a:prstGeom>
      </xdr:spPr>
    </xdr:pic>
    <xdr:clientData/>
  </xdr:twoCellAnchor>
  <xdr:twoCellAnchor editAs="oneCell">
    <xdr:from>
      <xdr:col>4</xdr:col>
      <xdr:colOff>195470</xdr:colOff>
      <xdr:row>10</xdr:row>
      <xdr:rowOff>66629</xdr:rowOff>
    </xdr:from>
    <xdr:to>
      <xdr:col>4</xdr:col>
      <xdr:colOff>441072</xdr:colOff>
      <xdr:row>11</xdr:row>
      <xdr:rowOff>14805</xdr:rowOff>
    </xdr:to>
    <xdr:pic>
      <xdr:nvPicPr>
        <xdr:cNvPr id="29" name="Picture 28"/>
        <xdr:cNvPicPr>
          <a:picLocks noChangeAspect="1"/>
        </xdr:cNvPicPr>
      </xdr:nvPicPr>
      <xdr:blipFill>
        <a:blip xmlns:r="http://schemas.openxmlformats.org/officeDocument/2006/relationships" r:embed="rId5"/>
        <a:stretch>
          <a:fillRect/>
        </a:stretch>
      </xdr:blipFill>
      <xdr:spPr>
        <a:xfrm>
          <a:off x="1909970" y="11633789"/>
          <a:ext cx="245602" cy="184396"/>
        </a:xfrm>
        <a:prstGeom prst="rect">
          <a:avLst/>
        </a:prstGeom>
      </xdr:spPr>
    </xdr:pic>
    <xdr:clientData/>
  </xdr:twoCellAnchor>
  <xdr:twoCellAnchor editAs="oneCell">
    <xdr:from>
      <xdr:col>4</xdr:col>
      <xdr:colOff>191971</xdr:colOff>
      <xdr:row>11</xdr:row>
      <xdr:rowOff>37510</xdr:rowOff>
    </xdr:from>
    <xdr:to>
      <xdr:col>4</xdr:col>
      <xdr:colOff>400811</xdr:colOff>
      <xdr:row>11</xdr:row>
      <xdr:rowOff>196904</xdr:rowOff>
    </xdr:to>
    <xdr:pic>
      <xdr:nvPicPr>
        <xdr:cNvPr id="31" name="Picture 30"/>
        <xdr:cNvPicPr>
          <a:picLocks noChangeAspect="1"/>
        </xdr:cNvPicPr>
      </xdr:nvPicPr>
      <xdr:blipFill>
        <a:blip xmlns:r="http://schemas.openxmlformats.org/officeDocument/2006/relationships" r:embed="rId5"/>
        <a:stretch>
          <a:fillRect/>
        </a:stretch>
      </xdr:blipFill>
      <xdr:spPr>
        <a:xfrm>
          <a:off x="1881623" y="3582467"/>
          <a:ext cx="208840" cy="159394"/>
        </a:xfrm>
        <a:prstGeom prst="rect">
          <a:avLst/>
        </a:prstGeom>
      </xdr:spPr>
    </xdr:pic>
    <xdr:clientData/>
  </xdr:twoCellAnchor>
  <xdr:twoCellAnchor editAs="oneCell">
    <xdr:from>
      <xdr:col>4</xdr:col>
      <xdr:colOff>176696</xdr:colOff>
      <xdr:row>38</xdr:row>
      <xdr:rowOff>55217</xdr:rowOff>
    </xdr:from>
    <xdr:to>
      <xdr:col>4</xdr:col>
      <xdr:colOff>427015</xdr:colOff>
      <xdr:row>39</xdr:row>
      <xdr:rowOff>14356</xdr:rowOff>
    </xdr:to>
    <xdr:pic>
      <xdr:nvPicPr>
        <xdr:cNvPr id="32" name="Picture 31"/>
        <xdr:cNvPicPr>
          <a:picLocks noChangeAspect="1"/>
        </xdr:cNvPicPr>
      </xdr:nvPicPr>
      <xdr:blipFill>
        <a:blip xmlns:r="http://schemas.openxmlformats.org/officeDocument/2006/relationships" r:embed="rId5"/>
        <a:stretch>
          <a:fillRect/>
        </a:stretch>
      </xdr:blipFill>
      <xdr:spPr>
        <a:xfrm>
          <a:off x="1888435" y="10093739"/>
          <a:ext cx="250319" cy="191052"/>
        </a:xfrm>
        <a:prstGeom prst="rect">
          <a:avLst/>
        </a:prstGeom>
      </xdr:spPr>
    </xdr:pic>
    <xdr:clientData/>
  </xdr:twoCellAnchor>
  <xdr:oneCellAnchor>
    <xdr:from>
      <xdr:col>8</xdr:col>
      <xdr:colOff>44175</xdr:colOff>
      <xdr:row>3</xdr:row>
      <xdr:rowOff>265043</xdr:rowOff>
    </xdr:from>
    <xdr:ext cx="4873706" cy="264560"/>
    <xdr:sp macro="" textlink="">
      <xdr:nvSpPr>
        <xdr:cNvPr id="33" name="TextBox 32"/>
        <xdr:cNvSpPr txBox="1"/>
      </xdr:nvSpPr>
      <xdr:spPr>
        <a:xfrm>
          <a:off x="11805479" y="1082260"/>
          <a:ext cx="4873706" cy="26456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This</a:t>
          </a:r>
          <a:r>
            <a:rPr lang="en-US" sz="1100" b="1" baseline="0"/>
            <a:t> Calculator</a:t>
          </a:r>
          <a:r>
            <a:rPr lang="en-US" sz="1100" b="1"/>
            <a:t> is most useful when acccessed and</a:t>
          </a:r>
          <a:r>
            <a:rPr lang="en-US" sz="1100" b="1" baseline="0"/>
            <a:t> used in the electronic format.</a:t>
          </a:r>
        </a:p>
      </xdr:txBody>
    </xdr:sp>
    <xdr:clientData/>
  </xdr:oneCellAnchor>
  <xdr:twoCellAnchor editAs="oneCell">
    <xdr:from>
      <xdr:col>7</xdr:col>
      <xdr:colOff>6821446</xdr:colOff>
      <xdr:row>36</xdr:row>
      <xdr:rowOff>73989</xdr:rowOff>
    </xdr:from>
    <xdr:to>
      <xdr:col>8</xdr:col>
      <xdr:colOff>217679</xdr:colOff>
      <xdr:row>40</xdr:row>
      <xdr:rowOff>192851</xdr:rowOff>
    </xdr:to>
    <xdr:pic>
      <xdr:nvPicPr>
        <xdr:cNvPr id="35" name="Picture 34"/>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38951" t="40473" r="41216" b="39043"/>
        <a:stretch/>
      </xdr:blipFill>
      <xdr:spPr>
        <a:xfrm rot="653094">
          <a:off x="11139446" y="10208589"/>
          <a:ext cx="1155933" cy="1084061"/>
        </a:xfrm>
        <a:prstGeom prst="rect">
          <a:avLst/>
        </a:prstGeom>
      </xdr:spPr>
    </xdr:pic>
    <xdr:clientData/>
  </xdr:twoCellAnchor>
  <xdr:twoCellAnchor editAs="oneCell">
    <xdr:from>
      <xdr:col>7</xdr:col>
      <xdr:colOff>6368405</xdr:colOff>
      <xdr:row>7</xdr:row>
      <xdr:rowOff>92809</xdr:rowOff>
    </xdr:from>
    <xdr:to>
      <xdr:col>7</xdr:col>
      <xdr:colOff>7676480</xdr:colOff>
      <xdr:row>12</xdr:row>
      <xdr:rowOff>62255</xdr:rowOff>
    </xdr:to>
    <xdr:pic>
      <xdr:nvPicPr>
        <xdr:cNvPr id="36" name="Picture 35"/>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666159" y="2807664"/>
          <a:ext cx="1308075" cy="1165823"/>
        </a:xfrm>
        <a:prstGeom prst="rect">
          <a:avLst/>
        </a:prstGeom>
      </xdr:spPr>
    </xdr:pic>
    <xdr:clientData/>
  </xdr:twoCellAnchor>
  <xdr:twoCellAnchor editAs="oneCell">
    <xdr:from>
      <xdr:col>7</xdr:col>
      <xdr:colOff>2852898</xdr:colOff>
      <xdr:row>5</xdr:row>
      <xdr:rowOff>64421</xdr:rowOff>
    </xdr:from>
    <xdr:to>
      <xdr:col>7</xdr:col>
      <xdr:colOff>4555434</xdr:colOff>
      <xdr:row>5</xdr:row>
      <xdr:rowOff>966765</xdr:rowOff>
    </xdr:to>
    <xdr:pic>
      <xdr:nvPicPr>
        <xdr:cNvPr id="25" name="Picture 24"/>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150652" y="1426450"/>
          <a:ext cx="1702536" cy="902344"/>
        </a:xfrm>
        <a:prstGeom prst="rect">
          <a:avLst/>
        </a:prstGeom>
      </xdr:spPr>
    </xdr:pic>
    <xdr:clientData/>
  </xdr:twoCellAnchor>
  <xdr:twoCellAnchor editAs="oneCell">
    <xdr:from>
      <xdr:col>8</xdr:col>
      <xdr:colOff>203200</xdr:colOff>
      <xdr:row>1</xdr:row>
      <xdr:rowOff>23</xdr:rowOff>
    </xdr:from>
    <xdr:to>
      <xdr:col>9</xdr:col>
      <xdr:colOff>203175</xdr:colOff>
      <xdr:row>3</xdr:row>
      <xdr:rowOff>241300</xdr:rowOff>
    </xdr:to>
    <xdr:pic>
      <xdr:nvPicPr>
        <xdr:cNvPr id="34" name="Picture 33"/>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2280900" y="101623"/>
          <a:ext cx="1257275" cy="1130277"/>
        </a:xfrm>
        <a:prstGeom prst="rect">
          <a:avLst/>
        </a:prstGeom>
      </xdr:spPr>
    </xdr:pic>
    <xdr:clientData/>
  </xdr:twoCellAnchor>
  <xdr:twoCellAnchor editAs="oneCell">
    <xdr:from>
      <xdr:col>9</xdr:col>
      <xdr:colOff>223579</xdr:colOff>
      <xdr:row>1</xdr:row>
      <xdr:rowOff>28514</xdr:rowOff>
    </xdr:from>
    <xdr:to>
      <xdr:col>10</xdr:col>
      <xdr:colOff>515840</xdr:colOff>
      <xdr:row>4</xdr:row>
      <xdr:rowOff>247578</xdr:rowOff>
    </xdr:to>
    <xdr:pic>
      <xdr:nvPicPr>
        <xdr:cNvPr id="37" name="Picture 36"/>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41650" t="41565" r="41216" b="39043"/>
        <a:stretch/>
      </xdr:blipFill>
      <xdr:spPr>
        <a:xfrm rot="653094">
          <a:off x="13558579" y="130114"/>
          <a:ext cx="1511461" cy="1400164"/>
        </a:xfrm>
        <a:prstGeom prst="rect">
          <a:avLst/>
        </a:prstGeom>
      </xdr:spPr>
    </xdr:pic>
    <xdr:clientData/>
  </xdr:twoCellAnchor>
  <xdr:twoCellAnchor editAs="oneCell">
    <xdr:from>
      <xdr:col>7</xdr:col>
      <xdr:colOff>5524500</xdr:colOff>
      <xdr:row>1</xdr:row>
      <xdr:rowOff>139700</xdr:rowOff>
    </xdr:from>
    <xdr:to>
      <xdr:col>7</xdr:col>
      <xdr:colOff>7709038</xdr:colOff>
      <xdr:row>3</xdr:row>
      <xdr:rowOff>203200</xdr:rowOff>
    </xdr:to>
    <xdr:pic>
      <xdr:nvPicPr>
        <xdr:cNvPr id="38" name="Picture 37" descr="http://doclibrary.com/MFR1237/IMG/Redpack_LogoRGLook_Quality-NoTagline2_disp.jpg"/>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9842500" y="241300"/>
          <a:ext cx="2184538"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32000</xdr:colOff>
      <xdr:row>1</xdr:row>
      <xdr:rowOff>217141</xdr:rowOff>
    </xdr:from>
    <xdr:to>
      <xdr:col>10</xdr:col>
      <xdr:colOff>515322</xdr:colOff>
      <xdr:row>4</xdr:row>
      <xdr:rowOff>119636</xdr:rowOff>
    </xdr:to>
    <xdr:pic>
      <xdr:nvPicPr>
        <xdr:cNvPr id="2" name="Picture 1" descr="new redpack logo - official - small siz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710" y="309170"/>
          <a:ext cx="1698105" cy="822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101232</xdr:colOff>
      <xdr:row>1</xdr:row>
      <xdr:rowOff>82826</xdr:rowOff>
    </xdr:from>
    <xdr:to>
      <xdr:col>4</xdr:col>
      <xdr:colOff>276087</xdr:colOff>
      <xdr:row>4</xdr:row>
      <xdr:rowOff>80880</xdr:rowOff>
    </xdr:to>
    <xdr:pic>
      <xdr:nvPicPr>
        <xdr:cNvPr id="6" name="Picture 5" descr="\\s004425\users\mwallace\Downloads\Red Gold_2015_Company.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855" y="174855"/>
          <a:ext cx="1849783" cy="918344"/>
        </a:xfrm>
        <a:prstGeom prst="rect">
          <a:avLst/>
        </a:prstGeom>
        <a:noFill/>
        <a:ln>
          <a:noFill/>
        </a:ln>
      </xdr:spPr>
    </xdr:pic>
    <xdr:clientData/>
  </xdr:twoCellAnchor>
  <xdr:twoCellAnchor editAs="oneCell">
    <xdr:from>
      <xdr:col>7</xdr:col>
      <xdr:colOff>5401300</xdr:colOff>
      <xdr:row>1</xdr:row>
      <xdr:rowOff>105597</xdr:rowOff>
    </xdr:from>
    <xdr:to>
      <xdr:col>8</xdr:col>
      <xdr:colOff>336425</xdr:colOff>
      <xdr:row>4</xdr:row>
      <xdr:rowOff>36810</xdr:rowOff>
    </xdr:to>
    <xdr:pic>
      <xdr:nvPicPr>
        <xdr:cNvPr id="7" name="Picture 6" descr="\\s004425\users\mwallace\Downloads\RG_Logo_FullColor_Ketchup.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97822" y="197626"/>
          <a:ext cx="2135794" cy="851503"/>
        </a:xfrm>
        <a:prstGeom prst="rect">
          <a:avLst/>
        </a:prstGeom>
        <a:noFill/>
        <a:ln>
          <a:noFill/>
        </a:ln>
      </xdr:spPr>
    </xdr:pic>
    <xdr:clientData/>
  </xdr:twoCellAnchor>
  <xdr:twoCellAnchor editAs="oneCell">
    <xdr:from>
      <xdr:col>10</xdr:col>
      <xdr:colOff>599858</xdr:colOff>
      <xdr:row>1</xdr:row>
      <xdr:rowOff>6995</xdr:rowOff>
    </xdr:from>
    <xdr:to>
      <xdr:col>11</xdr:col>
      <xdr:colOff>553765</xdr:colOff>
      <xdr:row>4</xdr:row>
      <xdr:rowOff>50744</xdr:rowOff>
    </xdr:to>
    <xdr:pic>
      <xdr:nvPicPr>
        <xdr:cNvPr id="8" name="Picture 7" descr="C:\Users\mwallace\AppData\Local\Microsoft\Windows\Temporary Internet Files\Content.IE5\AWR54ZAE\HuyFong_logo_red.pn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594351" y="99024"/>
          <a:ext cx="846588" cy="9640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819060</xdr:colOff>
      <xdr:row>1</xdr:row>
      <xdr:rowOff>192032</xdr:rowOff>
    </xdr:from>
    <xdr:to>
      <xdr:col>12</xdr:col>
      <xdr:colOff>736234</xdr:colOff>
      <xdr:row>3</xdr:row>
      <xdr:rowOff>281185</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4706234" y="284061"/>
          <a:ext cx="1012318" cy="714950"/>
        </a:xfrm>
        <a:prstGeom prst="rect">
          <a:avLst/>
        </a:prstGeom>
      </xdr:spPr>
    </xdr:pic>
    <xdr:clientData/>
  </xdr:twoCellAnchor>
  <xdr:twoCellAnchor editAs="oneCell">
    <xdr:from>
      <xdr:col>4</xdr:col>
      <xdr:colOff>441739</xdr:colOff>
      <xdr:row>1</xdr:row>
      <xdr:rowOff>202463</xdr:rowOff>
    </xdr:from>
    <xdr:to>
      <xdr:col>5</xdr:col>
      <xdr:colOff>632406</xdr:colOff>
      <xdr:row>4</xdr:row>
      <xdr:rowOff>64418</xdr:rowOff>
    </xdr:to>
    <xdr:pic>
      <xdr:nvPicPr>
        <xdr:cNvPr id="10" name="Picture 9"/>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190290" y="294492"/>
          <a:ext cx="1101754" cy="782245"/>
        </a:xfrm>
        <a:prstGeom prst="rect">
          <a:avLst/>
        </a:prstGeom>
      </xdr:spPr>
    </xdr:pic>
    <xdr:clientData/>
  </xdr:twoCellAnchor>
  <xdr:twoCellAnchor editAs="oneCell">
    <xdr:from>
      <xdr:col>7</xdr:col>
      <xdr:colOff>4527825</xdr:colOff>
      <xdr:row>5</xdr:row>
      <xdr:rowOff>46015</xdr:rowOff>
    </xdr:from>
    <xdr:to>
      <xdr:col>7</xdr:col>
      <xdr:colOff>5646243</xdr:colOff>
      <xdr:row>5</xdr:row>
      <xdr:rowOff>899631</xdr:rowOff>
    </xdr:to>
    <xdr:pic>
      <xdr:nvPicPr>
        <xdr:cNvPr id="11" name="Picture 10"/>
        <xdr:cNvPicPr>
          <a:picLocks noChangeAspect="1"/>
        </xdr:cNvPicPr>
      </xdr:nvPicPr>
      <xdr:blipFill>
        <a:blip xmlns:r="http://schemas.openxmlformats.org/officeDocument/2006/relationships" r:embed="rId7"/>
        <a:stretch>
          <a:fillRect/>
        </a:stretch>
      </xdr:blipFill>
      <xdr:spPr>
        <a:xfrm>
          <a:off x="8724347" y="1316015"/>
          <a:ext cx="1118418" cy="853616"/>
        </a:xfrm>
        <a:prstGeom prst="rect">
          <a:avLst/>
        </a:prstGeom>
      </xdr:spPr>
    </xdr:pic>
    <xdr:clientData/>
  </xdr:twoCellAnchor>
  <xdr:twoCellAnchor editAs="oneCell">
    <xdr:from>
      <xdr:col>4</xdr:col>
      <xdr:colOff>101231</xdr:colOff>
      <xdr:row>8</xdr:row>
      <xdr:rowOff>64421</xdr:rowOff>
    </xdr:from>
    <xdr:to>
      <xdr:col>4</xdr:col>
      <xdr:colOff>387663</xdr:colOff>
      <xdr:row>9</xdr:row>
      <xdr:rowOff>43760</xdr:rowOff>
    </xdr:to>
    <xdr:pic>
      <xdr:nvPicPr>
        <xdr:cNvPr id="12" name="Picture 11"/>
        <xdr:cNvPicPr>
          <a:picLocks noChangeAspect="1"/>
        </xdr:cNvPicPr>
      </xdr:nvPicPr>
      <xdr:blipFill>
        <a:blip xmlns:r="http://schemas.openxmlformats.org/officeDocument/2006/relationships" r:embed="rId7"/>
        <a:stretch>
          <a:fillRect/>
        </a:stretch>
      </xdr:blipFill>
      <xdr:spPr>
        <a:xfrm>
          <a:off x="1849782" y="2926522"/>
          <a:ext cx="286432" cy="218615"/>
        </a:xfrm>
        <a:prstGeom prst="rect">
          <a:avLst/>
        </a:prstGeom>
      </xdr:spPr>
    </xdr:pic>
    <xdr:clientData/>
  </xdr:twoCellAnchor>
  <xdr:twoCellAnchor editAs="oneCell">
    <xdr:from>
      <xdr:col>4</xdr:col>
      <xdr:colOff>133993</xdr:colOff>
      <xdr:row>11</xdr:row>
      <xdr:rowOff>46014</xdr:rowOff>
    </xdr:from>
    <xdr:to>
      <xdr:col>4</xdr:col>
      <xdr:colOff>403061</xdr:colOff>
      <xdr:row>12</xdr:row>
      <xdr:rowOff>12101</xdr:rowOff>
    </xdr:to>
    <xdr:pic>
      <xdr:nvPicPr>
        <xdr:cNvPr id="13" name="Picture 12"/>
        <xdr:cNvPicPr>
          <a:picLocks noChangeAspect="1"/>
        </xdr:cNvPicPr>
      </xdr:nvPicPr>
      <xdr:blipFill>
        <a:blip xmlns:r="http://schemas.openxmlformats.org/officeDocument/2006/relationships" r:embed="rId7"/>
        <a:stretch>
          <a:fillRect/>
        </a:stretch>
      </xdr:blipFill>
      <xdr:spPr>
        <a:xfrm>
          <a:off x="1882544" y="3625942"/>
          <a:ext cx="269068" cy="205362"/>
        </a:xfrm>
        <a:prstGeom prst="rect">
          <a:avLst/>
        </a:prstGeom>
      </xdr:spPr>
    </xdr:pic>
    <xdr:clientData/>
  </xdr:twoCellAnchor>
  <xdr:twoCellAnchor editAs="oneCell">
    <xdr:from>
      <xdr:col>4</xdr:col>
      <xdr:colOff>157553</xdr:colOff>
      <xdr:row>14</xdr:row>
      <xdr:rowOff>46013</xdr:rowOff>
    </xdr:from>
    <xdr:to>
      <xdr:col>4</xdr:col>
      <xdr:colOff>397200</xdr:colOff>
      <xdr:row>14</xdr:row>
      <xdr:rowOff>228920</xdr:rowOff>
    </xdr:to>
    <xdr:pic>
      <xdr:nvPicPr>
        <xdr:cNvPr id="14" name="Picture 13"/>
        <xdr:cNvPicPr>
          <a:picLocks noChangeAspect="1"/>
        </xdr:cNvPicPr>
      </xdr:nvPicPr>
      <xdr:blipFill>
        <a:blip xmlns:r="http://schemas.openxmlformats.org/officeDocument/2006/relationships" r:embed="rId7"/>
        <a:stretch>
          <a:fillRect/>
        </a:stretch>
      </xdr:blipFill>
      <xdr:spPr>
        <a:xfrm>
          <a:off x="1906104" y="4343767"/>
          <a:ext cx="239647" cy="182907"/>
        </a:xfrm>
        <a:prstGeom prst="rect">
          <a:avLst/>
        </a:prstGeom>
      </xdr:spPr>
    </xdr:pic>
    <xdr:clientData/>
  </xdr:twoCellAnchor>
  <xdr:twoCellAnchor editAs="oneCell">
    <xdr:from>
      <xdr:col>4</xdr:col>
      <xdr:colOff>162707</xdr:colOff>
      <xdr:row>16</xdr:row>
      <xdr:rowOff>230073</xdr:rowOff>
    </xdr:from>
    <xdr:to>
      <xdr:col>4</xdr:col>
      <xdr:colOff>421162</xdr:colOff>
      <xdr:row>17</xdr:row>
      <xdr:rowOff>188059</xdr:rowOff>
    </xdr:to>
    <xdr:pic>
      <xdr:nvPicPr>
        <xdr:cNvPr id="15" name="Picture 14"/>
        <xdr:cNvPicPr>
          <a:picLocks noChangeAspect="1"/>
        </xdr:cNvPicPr>
      </xdr:nvPicPr>
      <xdr:blipFill>
        <a:blip xmlns:r="http://schemas.openxmlformats.org/officeDocument/2006/relationships" r:embed="rId7"/>
        <a:stretch>
          <a:fillRect/>
        </a:stretch>
      </xdr:blipFill>
      <xdr:spPr>
        <a:xfrm>
          <a:off x="1911258" y="5006377"/>
          <a:ext cx="258455" cy="197262"/>
        </a:xfrm>
        <a:prstGeom prst="rect">
          <a:avLst/>
        </a:prstGeom>
      </xdr:spPr>
    </xdr:pic>
    <xdr:clientData/>
  </xdr:twoCellAnchor>
  <xdr:twoCellAnchor editAs="oneCell">
    <xdr:from>
      <xdr:col>4</xdr:col>
      <xdr:colOff>186267</xdr:colOff>
      <xdr:row>18</xdr:row>
      <xdr:rowOff>27609</xdr:rowOff>
    </xdr:from>
    <xdr:to>
      <xdr:col>4</xdr:col>
      <xdr:colOff>427359</xdr:colOff>
      <xdr:row>18</xdr:row>
      <xdr:rowOff>211619</xdr:rowOff>
    </xdr:to>
    <xdr:pic>
      <xdr:nvPicPr>
        <xdr:cNvPr id="16" name="Picture 15"/>
        <xdr:cNvPicPr>
          <a:picLocks noChangeAspect="1"/>
        </xdr:cNvPicPr>
      </xdr:nvPicPr>
      <xdr:blipFill>
        <a:blip xmlns:r="http://schemas.openxmlformats.org/officeDocument/2006/relationships" r:embed="rId7"/>
        <a:stretch>
          <a:fillRect/>
        </a:stretch>
      </xdr:blipFill>
      <xdr:spPr>
        <a:xfrm>
          <a:off x="1934818" y="5282464"/>
          <a:ext cx="241092" cy="184010"/>
        </a:xfrm>
        <a:prstGeom prst="rect">
          <a:avLst/>
        </a:prstGeom>
      </xdr:spPr>
    </xdr:pic>
    <xdr:clientData/>
  </xdr:twoCellAnchor>
  <xdr:twoCellAnchor editAs="oneCell">
    <xdr:from>
      <xdr:col>4</xdr:col>
      <xdr:colOff>163812</xdr:colOff>
      <xdr:row>19</xdr:row>
      <xdr:rowOff>7315</xdr:rowOff>
    </xdr:from>
    <xdr:to>
      <xdr:col>4</xdr:col>
      <xdr:colOff>414131</xdr:colOff>
      <xdr:row>19</xdr:row>
      <xdr:rowOff>198367</xdr:rowOff>
    </xdr:to>
    <xdr:pic>
      <xdr:nvPicPr>
        <xdr:cNvPr id="17" name="Picture 16"/>
        <xdr:cNvPicPr>
          <a:picLocks noChangeAspect="1"/>
        </xdr:cNvPicPr>
      </xdr:nvPicPr>
      <xdr:blipFill>
        <a:blip xmlns:r="http://schemas.openxmlformats.org/officeDocument/2006/relationships" r:embed="rId7"/>
        <a:stretch>
          <a:fillRect/>
        </a:stretch>
      </xdr:blipFill>
      <xdr:spPr>
        <a:xfrm>
          <a:off x="1912363" y="5501445"/>
          <a:ext cx="250319" cy="191052"/>
        </a:xfrm>
        <a:prstGeom prst="rect">
          <a:avLst/>
        </a:prstGeom>
      </xdr:spPr>
    </xdr:pic>
    <xdr:clientData/>
  </xdr:twoCellAnchor>
  <xdr:twoCellAnchor editAs="oneCell">
    <xdr:from>
      <xdr:col>4</xdr:col>
      <xdr:colOff>165652</xdr:colOff>
      <xdr:row>22</xdr:row>
      <xdr:rowOff>31680</xdr:rowOff>
    </xdr:from>
    <xdr:to>
      <xdr:col>4</xdr:col>
      <xdr:colOff>386521</xdr:colOff>
      <xdr:row>22</xdr:row>
      <xdr:rowOff>200255</xdr:rowOff>
    </xdr:to>
    <xdr:pic>
      <xdr:nvPicPr>
        <xdr:cNvPr id="18" name="Picture 17"/>
        <xdr:cNvPicPr>
          <a:picLocks noChangeAspect="1"/>
        </xdr:cNvPicPr>
      </xdr:nvPicPr>
      <xdr:blipFill>
        <a:blip xmlns:r="http://schemas.openxmlformats.org/officeDocument/2006/relationships" r:embed="rId7"/>
        <a:stretch>
          <a:fillRect/>
        </a:stretch>
      </xdr:blipFill>
      <xdr:spPr>
        <a:xfrm>
          <a:off x="1914203" y="6105593"/>
          <a:ext cx="220869" cy="168575"/>
        </a:xfrm>
        <a:prstGeom prst="rect">
          <a:avLst/>
        </a:prstGeom>
      </xdr:spPr>
    </xdr:pic>
    <xdr:clientData/>
  </xdr:twoCellAnchor>
  <xdr:twoCellAnchor editAs="oneCell">
    <xdr:from>
      <xdr:col>4</xdr:col>
      <xdr:colOff>161603</xdr:colOff>
      <xdr:row>23</xdr:row>
      <xdr:rowOff>64421</xdr:rowOff>
    </xdr:from>
    <xdr:to>
      <xdr:col>4</xdr:col>
      <xdr:colOff>370443</xdr:colOff>
      <xdr:row>23</xdr:row>
      <xdr:rowOff>223815</xdr:rowOff>
    </xdr:to>
    <xdr:pic>
      <xdr:nvPicPr>
        <xdr:cNvPr id="19" name="Picture 18"/>
        <xdr:cNvPicPr>
          <a:picLocks noChangeAspect="1"/>
        </xdr:cNvPicPr>
      </xdr:nvPicPr>
      <xdr:blipFill>
        <a:blip xmlns:r="http://schemas.openxmlformats.org/officeDocument/2006/relationships" r:embed="rId7"/>
        <a:stretch>
          <a:fillRect/>
        </a:stretch>
      </xdr:blipFill>
      <xdr:spPr>
        <a:xfrm>
          <a:off x="1910154" y="6377609"/>
          <a:ext cx="208840" cy="159394"/>
        </a:xfrm>
        <a:prstGeom prst="rect">
          <a:avLst/>
        </a:prstGeom>
      </xdr:spPr>
    </xdr:pic>
    <xdr:clientData/>
  </xdr:twoCellAnchor>
  <xdr:twoCellAnchor editAs="oneCell">
    <xdr:from>
      <xdr:col>4</xdr:col>
      <xdr:colOff>166756</xdr:colOff>
      <xdr:row>24</xdr:row>
      <xdr:rowOff>46014</xdr:rowOff>
    </xdr:from>
    <xdr:to>
      <xdr:col>4</xdr:col>
      <xdr:colOff>426828</xdr:colOff>
      <xdr:row>25</xdr:row>
      <xdr:rowOff>5235</xdr:rowOff>
    </xdr:to>
    <xdr:pic>
      <xdr:nvPicPr>
        <xdr:cNvPr id="20" name="Picture 19"/>
        <xdr:cNvPicPr>
          <a:picLocks noChangeAspect="1"/>
        </xdr:cNvPicPr>
      </xdr:nvPicPr>
      <xdr:blipFill>
        <a:blip xmlns:r="http://schemas.openxmlformats.org/officeDocument/2006/relationships" r:embed="rId7"/>
        <a:stretch>
          <a:fillRect/>
        </a:stretch>
      </xdr:blipFill>
      <xdr:spPr>
        <a:xfrm>
          <a:off x="1915307" y="6598478"/>
          <a:ext cx="260072" cy="198496"/>
        </a:xfrm>
        <a:prstGeom prst="rect">
          <a:avLst/>
        </a:prstGeom>
      </xdr:spPr>
    </xdr:pic>
    <xdr:clientData/>
  </xdr:twoCellAnchor>
  <xdr:twoCellAnchor editAs="oneCell">
    <xdr:from>
      <xdr:col>4</xdr:col>
      <xdr:colOff>171910</xdr:colOff>
      <xdr:row>25</xdr:row>
      <xdr:rowOff>51230</xdr:rowOff>
    </xdr:from>
    <xdr:to>
      <xdr:col>4</xdr:col>
      <xdr:colOff>432536</xdr:colOff>
      <xdr:row>26</xdr:row>
      <xdr:rowOff>10874</xdr:rowOff>
    </xdr:to>
    <xdr:pic>
      <xdr:nvPicPr>
        <xdr:cNvPr id="21" name="Picture 20"/>
        <xdr:cNvPicPr>
          <a:picLocks noChangeAspect="1"/>
        </xdr:cNvPicPr>
      </xdr:nvPicPr>
      <xdr:blipFill>
        <a:blip xmlns:r="http://schemas.openxmlformats.org/officeDocument/2006/relationships" r:embed="rId7"/>
        <a:stretch>
          <a:fillRect/>
        </a:stretch>
      </xdr:blipFill>
      <xdr:spPr>
        <a:xfrm>
          <a:off x="1920461" y="6842969"/>
          <a:ext cx="260626" cy="198919"/>
        </a:xfrm>
        <a:prstGeom prst="rect">
          <a:avLst/>
        </a:prstGeom>
      </xdr:spPr>
    </xdr:pic>
    <xdr:clientData/>
  </xdr:twoCellAnchor>
  <xdr:twoCellAnchor editAs="oneCell">
    <xdr:from>
      <xdr:col>4</xdr:col>
      <xdr:colOff>184058</xdr:colOff>
      <xdr:row>26</xdr:row>
      <xdr:rowOff>29920</xdr:rowOff>
    </xdr:from>
    <xdr:to>
      <xdr:col>4</xdr:col>
      <xdr:colOff>404927</xdr:colOff>
      <xdr:row>26</xdr:row>
      <xdr:rowOff>198495</xdr:rowOff>
    </xdr:to>
    <xdr:pic>
      <xdr:nvPicPr>
        <xdr:cNvPr id="22" name="Picture 21"/>
        <xdr:cNvPicPr>
          <a:picLocks noChangeAspect="1"/>
        </xdr:cNvPicPr>
      </xdr:nvPicPr>
      <xdr:blipFill>
        <a:blip xmlns:r="http://schemas.openxmlformats.org/officeDocument/2006/relationships" r:embed="rId7"/>
        <a:stretch>
          <a:fillRect/>
        </a:stretch>
      </xdr:blipFill>
      <xdr:spPr>
        <a:xfrm>
          <a:off x="1932609" y="7060934"/>
          <a:ext cx="220869" cy="168575"/>
        </a:xfrm>
        <a:prstGeom prst="rect">
          <a:avLst/>
        </a:prstGeom>
      </xdr:spPr>
    </xdr:pic>
    <xdr:clientData/>
  </xdr:twoCellAnchor>
  <xdr:twoCellAnchor editAs="oneCell">
    <xdr:from>
      <xdr:col>4</xdr:col>
      <xdr:colOff>161603</xdr:colOff>
      <xdr:row>27</xdr:row>
      <xdr:rowOff>39007</xdr:rowOff>
    </xdr:from>
    <xdr:to>
      <xdr:col>4</xdr:col>
      <xdr:colOff>377319</xdr:colOff>
      <xdr:row>27</xdr:row>
      <xdr:rowOff>203649</xdr:rowOff>
    </xdr:to>
    <xdr:pic>
      <xdr:nvPicPr>
        <xdr:cNvPr id="23" name="Picture 22"/>
        <xdr:cNvPicPr>
          <a:picLocks noChangeAspect="1"/>
        </xdr:cNvPicPr>
      </xdr:nvPicPr>
      <xdr:blipFill>
        <a:blip xmlns:r="http://schemas.openxmlformats.org/officeDocument/2006/relationships" r:embed="rId7"/>
        <a:stretch>
          <a:fillRect/>
        </a:stretch>
      </xdr:blipFill>
      <xdr:spPr>
        <a:xfrm>
          <a:off x="1910154" y="7309297"/>
          <a:ext cx="215716" cy="164642"/>
        </a:xfrm>
        <a:prstGeom prst="rect">
          <a:avLst/>
        </a:prstGeom>
      </xdr:spPr>
    </xdr:pic>
    <xdr:clientData/>
  </xdr:twoCellAnchor>
  <xdr:twoCellAnchor editAs="oneCell">
    <xdr:from>
      <xdr:col>4</xdr:col>
      <xdr:colOff>194365</xdr:colOff>
      <xdr:row>28</xdr:row>
      <xdr:rowOff>27609</xdr:rowOff>
    </xdr:from>
    <xdr:to>
      <xdr:col>4</xdr:col>
      <xdr:colOff>395592</xdr:colOff>
      <xdr:row>28</xdr:row>
      <xdr:rowOff>181193</xdr:rowOff>
    </xdr:to>
    <xdr:pic>
      <xdr:nvPicPr>
        <xdr:cNvPr id="24" name="Picture 23"/>
        <xdr:cNvPicPr>
          <a:picLocks noChangeAspect="1"/>
        </xdr:cNvPicPr>
      </xdr:nvPicPr>
      <xdr:blipFill>
        <a:blip xmlns:r="http://schemas.openxmlformats.org/officeDocument/2006/relationships" r:embed="rId7"/>
        <a:stretch>
          <a:fillRect/>
        </a:stretch>
      </xdr:blipFill>
      <xdr:spPr>
        <a:xfrm>
          <a:off x="1942916" y="7537174"/>
          <a:ext cx="201227" cy="153584"/>
        </a:xfrm>
        <a:prstGeom prst="rect">
          <a:avLst/>
        </a:prstGeom>
      </xdr:spPr>
    </xdr:pic>
    <xdr:clientData/>
  </xdr:twoCellAnchor>
  <xdr:twoCellAnchor editAs="oneCell">
    <xdr:from>
      <xdr:col>4</xdr:col>
      <xdr:colOff>171910</xdr:colOff>
      <xdr:row>28</xdr:row>
      <xdr:rowOff>238573</xdr:rowOff>
    </xdr:from>
    <xdr:to>
      <xdr:col>4</xdr:col>
      <xdr:colOff>404927</xdr:colOff>
      <xdr:row>29</xdr:row>
      <xdr:rowOff>177144</xdr:rowOff>
    </xdr:to>
    <xdr:pic>
      <xdr:nvPicPr>
        <xdr:cNvPr id="25" name="Picture 24"/>
        <xdr:cNvPicPr>
          <a:picLocks noChangeAspect="1"/>
        </xdr:cNvPicPr>
      </xdr:nvPicPr>
      <xdr:blipFill>
        <a:blip xmlns:r="http://schemas.openxmlformats.org/officeDocument/2006/relationships" r:embed="rId7"/>
        <a:stretch>
          <a:fillRect/>
        </a:stretch>
      </xdr:blipFill>
      <xdr:spPr>
        <a:xfrm>
          <a:off x="1920461" y="7748138"/>
          <a:ext cx="233017" cy="177847"/>
        </a:xfrm>
        <a:prstGeom prst="rect">
          <a:avLst/>
        </a:prstGeom>
      </xdr:spPr>
    </xdr:pic>
    <xdr:clientData/>
  </xdr:twoCellAnchor>
  <xdr:twoCellAnchor editAs="oneCell">
    <xdr:from>
      <xdr:col>4</xdr:col>
      <xdr:colOff>167861</xdr:colOff>
      <xdr:row>30</xdr:row>
      <xdr:rowOff>27277</xdr:rowOff>
    </xdr:from>
    <xdr:to>
      <xdr:col>4</xdr:col>
      <xdr:colOff>358913</xdr:colOff>
      <xdr:row>30</xdr:row>
      <xdr:rowOff>173095</xdr:rowOff>
    </xdr:to>
    <xdr:pic>
      <xdr:nvPicPr>
        <xdr:cNvPr id="26" name="Picture 25"/>
        <xdr:cNvPicPr>
          <a:picLocks noChangeAspect="1"/>
        </xdr:cNvPicPr>
      </xdr:nvPicPr>
      <xdr:blipFill>
        <a:blip xmlns:r="http://schemas.openxmlformats.org/officeDocument/2006/relationships" r:embed="rId7"/>
        <a:stretch>
          <a:fillRect/>
        </a:stretch>
      </xdr:blipFill>
      <xdr:spPr>
        <a:xfrm>
          <a:off x="1916412" y="8015393"/>
          <a:ext cx="191052" cy="145818"/>
        </a:xfrm>
        <a:prstGeom prst="rect">
          <a:avLst/>
        </a:prstGeom>
      </xdr:spPr>
    </xdr:pic>
    <xdr:clientData/>
  </xdr:twoCellAnchor>
  <xdr:twoCellAnchor editAs="oneCell">
    <xdr:from>
      <xdr:col>4</xdr:col>
      <xdr:colOff>163811</xdr:colOff>
      <xdr:row>31</xdr:row>
      <xdr:rowOff>9203</xdr:rowOff>
    </xdr:from>
    <xdr:to>
      <xdr:col>4</xdr:col>
      <xdr:colOff>409413</xdr:colOff>
      <xdr:row>31</xdr:row>
      <xdr:rowOff>196655</xdr:rowOff>
    </xdr:to>
    <xdr:pic>
      <xdr:nvPicPr>
        <xdr:cNvPr id="27" name="Picture 26"/>
        <xdr:cNvPicPr>
          <a:picLocks noChangeAspect="1"/>
        </xdr:cNvPicPr>
      </xdr:nvPicPr>
      <xdr:blipFill>
        <a:blip xmlns:r="http://schemas.openxmlformats.org/officeDocument/2006/relationships" r:embed="rId7"/>
        <a:stretch>
          <a:fillRect/>
        </a:stretch>
      </xdr:blipFill>
      <xdr:spPr>
        <a:xfrm>
          <a:off x="1912362" y="8236594"/>
          <a:ext cx="245602" cy="187452"/>
        </a:xfrm>
        <a:prstGeom prst="rect">
          <a:avLst/>
        </a:prstGeom>
      </xdr:spPr>
    </xdr:pic>
    <xdr:clientData/>
  </xdr:twoCellAnchor>
  <xdr:twoCellAnchor editAs="oneCell">
    <xdr:from>
      <xdr:col>4</xdr:col>
      <xdr:colOff>147246</xdr:colOff>
      <xdr:row>37</xdr:row>
      <xdr:rowOff>73624</xdr:rowOff>
    </xdr:from>
    <xdr:to>
      <xdr:col>4</xdr:col>
      <xdr:colOff>392848</xdr:colOff>
      <xdr:row>38</xdr:row>
      <xdr:rowOff>21801</xdr:rowOff>
    </xdr:to>
    <xdr:pic>
      <xdr:nvPicPr>
        <xdr:cNvPr id="28" name="Picture 27"/>
        <xdr:cNvPicPr>
          <a:picLocks noChangeAspect="1"/>
        </xdr:cNvPicPr>
      </xdr:nvPicPr>
      <xdr:blipFill>
        <a:blip xmlns:r="http://schemas.openxmlformats.org/officeDocument/2006/relationships" r:embed="rId7"/>
        <a:stretch>
          <a:fillRect/>
        </a:stretch>
      </xdr:blipFill>
      <xdr:spPr>
        <a:xfrm>
          <a:off x="1895797" y="9607827"/>
          <a:ext cx="245602" cy="187452"/>
        </a:xfrm>
        <a:prstGeom prst="rect">
          <a:avLst/>
        </a:prstGeom>
      </xdr:spPr>
    </xdr:pic>
    <xdr:clientData/>
  </xdr:twoCellAnchor>
  <xdr:twoCellAnchor editAs="oneCell">
    <xdr:from>
      <xdr:col>4</xdr:col>
      <xdr:colOff>152400</xdr:colOff>
      <xdr:row>38</xdr:row>
      <xdr:rowOff>106386</xdr:rowOff>
    </xdr:from>
    <xdr:to>
      <xdr:col>4</xdr:col>
      <xdr:colOff>398002</xdr:colOff>
      <xdr:row>39</xdr:row>
      <xdr:rowOff>54562</xdr:rowOff>
    </xdr:to>
    <xdr:pic>
      <xdr:nvPicPr>
        <xdr:cNvPr id="29" name="Picture 28"/>
        <xdr:cNvPicPr>
          <a:picLocks noChangeAspect="1"/>
        </xdr:cNvPicPr>
      </xdr:nvPicPr>
      <xdr:blipFill>
        <a:blip xmlns:r="http://schemas.openxmlformats.org/officeDocument/2006/relationships" r:embed="rId7"/>
        <a:stretch>
          <a:fillRect/>
        </a:stretch>
      </xdr:blipFill>
      <xdr:spPr>
        <a:xfrm>
          <a:off x="1900951" y="9879864"/>
          <a:ext cx="245602" cy="187452"/>
        </a:xfrm>
        <a:prstGeom prst="rect">
          <a:avLst/>
        </a:prstGeom>
      </xdr:spPr>
    </xdr:pic>
    <xdr:clientData/>
  </xdr:twoCellAnchor>
  <xdr:twoCellAnchor editAs="oneCell">
    <xdr:from>
      <xdr:col>4</xdr:col>
      <xdr:colOff>185162</xdr:colOff>
      <xdr:row>40</xdr:row>
      <xdr:rowOff>28713</xdr:rowOff>
    </xdr:from>
    <xdr:to>
      <xdr:col>4</xdr:col>
      <xdr:colOff>430764</xdr:colOff>
      <xdr:row>40</xdr:row>
      <xdr:rowOff>216165</xdr:rowOff>
    </xdr:to>
    <xdr:pic>
      <xdr:nvPicPr>
        <xdr:cNvPr id="30" name="Picture 29"/>
        <xdr:cNvPicPr>
          <a:picLocks noChangeAspect="1"/>
        </xdr:cNvPicPr>
      </xdr:nvPicPr>
      <xdr:blipFill>
        <a:blip xmlns:r="http://schemas.openxmlformats.org/officeDocument/2006/relationships" r:embed="rId7"/>
        <a:stretch>
          <a:fillRect/>
        </a:stretch>
      </xdr:blipFill>
      <xdr:spPr>
        <a:xfrm>
          <a:off x="1933713" y="10280742"/>
          <a:ext cx="245602" cy="187452"/>
        </a:xfrm>
        <a:prstGeom prst="rect">
          <a:avLst/>
        </a:prstGeom>
      </xdr:spPr>
    </xdr:pic>
    <xdr:clientData/>
  </xdr:twoCellAnchor>
  <xdr:twoCellAnchor editAs="oneCell">
    <xdr:from>
      <xdr:col>4</xdr:col>
      <xdr:colOff>162708</xdr:colOff>
      <xdr:row>43</xdr:row>
      <xdr:rowOff>61475</xdr:rowOff>
    </xdr:from>
    <xdr:to>
      <xdr:col>4</xdr:col>
      <xdr:colOff>408310</xdr:colOff>
      <xdr:row>44</xdr:row>
      <xdr:rowOff>9652</xdr:rowOff>
    </xdr:to>
    <xdr:pic>
      <xdr:nvPicPr>
        <xdr:cNvPr id="31" name="Picture 30"/>
        <xdr:cNvPicPr>
          <a:picLocks noChangeAspect="1"/>
        </xdr:cNvPicPr>
      </xdr:nvPicPr>
      <xdr:blipFill>
        <a:blip xmlns:r="http://schemas.openxmlformats.org/officeDocument/2006/relationships" r:embed="rId7"/>
        <a:stretch>
          <a:fillRect/>
        </a:stretch>
      </xdr:blipFill>
      <xdr:spPr>
        <a:xfrm>
          <a:off x="1911259" y="10792055"/>
          <a:ext cx="245602" cy="187452"/>
        </a:xfrm>
        <a:prstGeom prst="rect">
          <a:avLst/>
        </a:prstGeom>
      </xdr:spPr>
    </xdr:pic>
    <xdr:clientData/>
  </xdr:twoCellAnchor>
  <xdr:twoCellAnchor editAs="oneCell">
    <xdr:from>
      <xdr:col>4</xdr:col>
      <xdr:colOff>195470</xdr:colOff>
      <xdr:row>46</xdr:row>
      <xdr:rowOff>66629</xdr:rowOff>
    </xdr:from>
    <xdr:to>
      <xdr:col>4</xdr:col>
      <xdr:colOff>441072</xdr:colOff>
      <xdr:row>47</xdr:row>
      <xdr:rowOff>14805</xdr:rowOff>
    </xdr:to>
    <xdr:pic>
      <xdr:nvPicPr>
        <xdr:cNvPr id="32" name="Picture 31"/>
        <xdr:cNvPicPr>
          <a:picLocks noChangeAspect="1"/>
        </xdr:cNvPicPr>
      </xdr:nvPicPr>
      <xdr:blipFill>
        <a:blip xmlns:r="http://schemas.openxmlformats.org/officeDocument/2006/relationships" r:embed="rId7"/>
        <a:stretch>
          <a:fillRect/>
        </a:stretch>
      </xdr:blipFill>
      <xdr:spPr>
        <a:xfrm>
          <a:off x="1944021" y="11515035"/>
          <a:ext cx="245602" cy="1874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139700</xdr:colOff>
      <xdr:row>1</xdr:row>
      <xdr:rowOff>38100</xdr:rowOff>
    </xdr:from>
    <xdr:ext cx="3716867" cy="1443567"/>
    <xdr:pic>
      <xdr:nvPicPr>
        <xdr:cNvPr id="2" name="Picture 1" descr="\\s004425\users\mwallace\Downloads\Red Gold_2015_Company.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700" y="203200"/>
          <a:ext cx="3716867" cy="1443567"/>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38100</xdr:colOff>
      <xdr:row>20</xdr:row>
      <xdr:rowOff>28575</xdr:rowOff>
    </xdr:from>
    <xdr:to>
      <xdr:col>1</xdr:col>
      <xdr:colOff>628650</xdr:colOff>
      <xdr:row>20</xdr:row>
      <xdr:rowOff>381000</xdr:rowOff>
    </xdr:to>
    <xdr:pic>
      <xdr:nvPicPr>
        <xdr:cNvPr id="4642" name="Picture 6" descr="new redpack logo - official - small siz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6086475"/>
          <a:ext cx="6572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8</xdr:row>
      <xdr:rowOff>104775</xdr:rowOff>
    </xdr:from>
    <xdr:to>
      <xdr:col>1</xdr:col>
      <xdr:colOff>695325</xdr:colOff>
      <xdr:row>9</xdr:row>
      <xdr:rowOff>95250</xdr:rowOff>
    </xdr:to>
    <xdr:pic>
      <xdr:nvPicPr>
        <xdr:cNvPr id="4643" name="Picture 7" descr="RG Ketchup Logo SMALL"/>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2847975"/>
          <a:ext cx="6858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32</xdr:row>
      <xdr:rowOff>85725</xdr:rowOff>
    </xdr:from>
    <xdr:to>
      <xdr:col>1</xdr:col>
      <xdr:colOff>638175</xdr:colOff>
      <xdr:row>33</xdr:row>
      <xdr:rowOff>57150</xdr:rowOff>
    </xdr:to>
    <xdr:pic>
      <xdr:nvPicPr>
        <xdr:cNvPr id="4644" name="Picture 12" descr="Sacramento logo - gre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675" y="9648825"/>
          <a:ext cx="638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190500</xdr:colOff>
      <xdr:row>0</xdr:row>
      <xdr:rowOff>228600</xdr:rowOff>
    </xdr:from>
    <xdr:to>
      <xdr:col>2</xdr:col>
      <xdr:colOff>238125</xdr:colOff>
      <xdr:row>4</xdr:row>
      <xdr:rowOff>180975</xdr:rowOff>
    </xdr:to>
    <xdr:pic>
      <xdr:nvPicPr>
        <xdr:cNvPr id="4645" name="Picture 48" descr="Red Gold FS Logo 300dpi 3 inch"/>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57175" y="228600"/>
          <a:ext cx="20097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20</xdr:row>
      <xdr:rowOff>28575</xdr:rowOff>
    </xdr:from>
    <xdr:to>
      <xdr:col>1</xdr:col>
      <xdr:colOff>628650</xdr:colOff>
      <xdr:row>20</xdr:row>
      <xdr:rowOff>381000</xdr:rowOff>
    </xdr:to>
    <xdr:pic>
      <xdr:nvPicPr>
        <xdr:cNvPr id="7665" name="Picture 1" descr="new redpack logo - official - small siz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6086475"/>
          <a:ext cx="6572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8</xdr:row>
      <xdr:rowOff>104775</xdr:rowOff>
    </xdr:from>
    <xdr:to>
      <xdr:col>1</xdr:col>
      <xdr:colOff>695325</xdr:colOff>
      <xdr:row>9</xdr:row>
      <xdr:rowOff>95250</xdr:rowOff>
    </xdr:to>
    <xdr:pic>
      <xdr:nvPicPr>
        <xdr:cNvPr id="7666" name="Picture 2" descr="RG Ketchup Logo SMALL"/>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2847975"/>
          <a:ext cx="6858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32</xdr:row>
      <xdr:rowOff>85725</xdr:rowOff>
    </xdr:from>
    <xdr:to>
      <xdr:col>1</xdr:col>
      <xdr:colOff>638175</xdr:colOff>
      <xdr:row>33</xdr:row>
      <xdr:rowOff>57150</xdr:rowOff>
    </xdr:to>
    <xdr:pic>
      <xdr:nvPicPr>
        <xdr:cNvPr id="7667" name="Picture 3" descr="Sacramento logo - gre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675" y="9648825"/>
          <a:ext cx="638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190500</xdr:colOff>
      <xdr:row>0</xdr:row>
      <xdr:rowOff>228600</xdr:rowOff>
    </xdr:from>
    <xdr:to>
      <xdr:col>2</xdr:col>
      <xdr:colOff>238125</xdr:colOff>
      <xdr:row>4</xdr:row>
      <xdr:rowOff>180975</xdr:rowOff>
    </xdr:to>
    <xdr:pic>
      <xdr:nvPicPr>
        <xdr:cNvPr id="7668" name="Picture 4" descr="Red Gold FS Logo 300dpi 3 inch"/>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57175" y="228600"/>
          <a:ext cx="20097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redgold.com/red-gold-company/foodservice/k-12-school-program" TargetMode="External"/><Relationship Id="rId7" Type="http://schemas.openxmlformats.org/officeDocument/2006/relationships/hyperlink" Target="mailto:jbatten@redgold.com" TargetMode="External"/><Relationship Id="rId2" Type="http://schemas.openxmlformats.org/officeDocument/2006/relationships/hyperlink" Target="http://www.k12tomatoes.com/" TargetMode="External"/><Relationship Id="rId1" Type="http://schemas.openxmlformats.org/officeDocument/2006/relationships/hyperlink" Target="http://www.redgold.com/red-gold-company/foodservice/k-12-school-program" TargetMode="External"/><Relationship Id="rId6" Type="http://schemas.openxmlformats.org/officeDocument/2006/relationships/hyperlink" Target="mailto:rhyde@redgold.com" TargetMode="External"/><Relationship Id="rId5" Type="http://schemas.openxmlformats.org/officeDocument/2006/relationships/hyperlink" Target="mailto:tholmes@redgold.com" TargetMode="External"/><Relationship Id="rId4" Type="http://schemas.openxmlformats.org/officeDocument/2006/relationships/hyperlink" Target="mailto:jchaffin@redgold.com" TargetMode="External"/><Relationship Id="rId9"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redgold.com/fs/k-12"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redgold.com/fs/k-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3"/>
  <sheetViews>
    <sheetView tabSelected="1" topLeftCell="E32" zoomScale="70" zoomScaleNormal="70" zoomScaleSheetLayoutView="30" workbookViewId="0">
      <selection activeCell="N32" sqref="N32"/>
    </sheetView>
  </sheetViews>
  <sheetFormatPr defaultColWidth="9.08984375" defaultRowHeight="12.5" x14ac:dyDescent="0.25"/>
  <cols>
    <col min="1" max="1" width="1" style="124" customWidth="1"/>
    <col min="2" max="2" width="29.453125" style="144" hidden="1" customWidth="1"/>
    <col min="3" max="3" width="10.90625" style="403" customWidth="1"/>
    <col min="4" max="4" width="12.6328125" style="145" customWidth="1"/>
    <col min="5" max="5" width="13.453125" style="145" customWidth="1"/>
    <col min="6" max="6" width="13" style="403" customWidth="1"/>
    <col min="7" max="7" width="10.453125" style="124" customWidth="1"/>
    <col min="8" max="8" width="111.08984375" style="124" customWidth="1"/>
    <col min="9" max="9" width="17.90625" style="124" customWidth="1"/>
    <col min="10" max="10" width="17.453125" style="403" customWidth="1"/>
    <col min="11" max="11" width="15.54296875" style="158" customWidth="1"/>
    <col min="12" max="12" width="12.6328125" style="124" bestFit="1" customWidth="1"/>
    <col min="13" max="13" width="13" style="124" customWidth="1"/>
    <col min="14" max="14" width="11" style="124" customWidth="1"/>
    <col min="15" max="15" width="13.6328125" style="165" customWidth="1"/>
    <col min="16" max="16" width="13" style="124" customWidth="1"/>
    <col min="17" max="17" width="13.6328125" style="165" customWidth="1"/>
    <col min="18" max="18" width="1.08984375" style="124" customWidth="1"/>
    <col min="19" max="19" width="11.54296875" style="177" customWidth="1"/>
    <col min="20" max="20" width="13.54296875" style="177" customWidth="1"/>
    <col min="21" max="21" width="9.08984375" style="122"/>
    <col min="22" max="22" width="9.08984375" style="329"/>
    <col min="23" max="23" width="11.54296875" style="329" bestFit="1" customWidth="1"/>
    <col min="24" max="32" width="9.08984375" style="274"/>
    <col min="33" max="33" width="9.08984375" style="268"/>
    <col min="34" max="37" width="9.08984375" style="158"/>
    <col min="38" max="16384" width="9.08984375" style="124"/>
  </cols>
  <sheetData>
    <row r="1" spans="1:37" ht="7.5" customHeight="1" thickBot="1" x14ac:dyDescent="0.3">
      <c r="A1" s="119">
        <v>65</v>
      </c>
      <c r="B1" s="120"/>
      <c r="C1" s="353"/>
      <c r="D1" s="121"/>
      <c r="E1" s="121"/>
      <c r="F1" s="353"/>
      <c r="G1" s="119"/>
      <c r="H1" s="119"/>
      <c r="I1" s="122"/>
      <c r="J1" s="397"/>
      <c r="K1" s="146"/>
      <c r="L1" s="122"/>
      <c r="M1" s="122"/>
      <c r="N1" s="122"/>
      <c r="O1" s="250" t="s">
        <v>58</v>
      </c>
      <c r="P1" s="122"/>
      <c r="Q1" s="251"/>
      <c r="R1" s="122"/>
    </row>
    <row r="2" spans="1:37" ht="27.75" customHeight="1" thickBot="1" x14ac:dyDescent="0.3">
      <c r="A2" s="119"/>
      <c r="B2" s="120"/>
      <c r="C2" s="353"/>
      <c r="D2" s="121"/>
      <c r="E2" s="121"/>
      <c r="F2" s="353"/>
      <c r="G2" s="542" t="str">
        <f>("SCHOOL YEAR "&amp;School_Year)</f>
        <v>SCHOOL YEAR 2020/2021</v>
      </c>
      <c r="H2" s="543"/>
      <c r="I2" s="252"/>
      <c r="J2" s="397"/>
      <c r="K2" s="146"/>
      <c r="L2" s="253"/>
      <c r="M2" s="253"/>
      <c r="N2" s="544" t="s">
        <v>461</v>
      </c>
      <c r="O2" s="545"/>
      <c r="P2" s="545"/>
      <c r="Q2" s="546"/>
      <c r="R2" s="168"/>
      <c r="V2" s="329" t="s">
        <v>276</v>
      </c>
      <c r="W2" s="330">
        <v>0.46860000000000002</v>
      </c>
    </row>
    <row r="3" spans="1:37" ht="42" customHeight="1" thickBot="1" x14ac:dyDescent="0.35">
      <c r="A3" s="119"/>
      <c r="B3" s="120"/>
      <c r="C3" s="353"/>
      <c r="D3" s="121"/>
      <c r="E3" s="121"/>
      <c r="F3" s="353"/>
      <c r="G3" s="547" t="s">
        <v>164</v>
      </c>
      <c r="H3" s="547"/>
      <c r="I3" s="253"/>
      <c r="J3" s="398"/>
      <c r="K3" s="254"/>
      <c r="L3" s="253"/>
      <c r="M3" s="253"/>
      <c r="N3" s="539" t="s">
        <v>449</v>
      </c>
      <c r="O3" s="540"/>
      <c r="P3" s="540"/>
      <c r="Q3" s="541"/>
      <c r="R3" s="168"/>
      <c r="V3" s="329" t="s">
        <v>277</v>
      </c>
      <c r="W3" s="329" t="s">
        <v>453</v>
      </c>
    </row>
    <row r="4" spans="1:37" ht="23.25" customHeight="1" thickBot="1" x14ac:dyDescent="0.3">
      <c r="A4" s="119"/>
      <c r="B4" s="120"/>
      <c r="C4" s="353"/>
      <c r="D4" s="121"/>
      <c r="E4" s="121"/>
      <c r="F4" s="353"/>
      <c r="G4" s="548" t="s">
        <v>426</v>
      </c>
      <c r="H4" s="548"/>
      <c r="I4" s="256"/>
      <c r="J4" s="399"/>
      <c r="K4" s="256"/>
      <c r="L4" s="256"/>
      <c r="M4" s="256"/>
      <c r="N4" s="549" t="s">
        <v>110</v>
      </c>
      <c r="O4" s="550"/>
      <c r="P4" s="550"/>
      <c r="Q4" s="551"/>
      <c r="R4" s="249"/>
      <c r="V4" s="329" t="s">
        <v>278</v>
      </c>
      <c r="W4" s="331">
        <v>39900</v>
      </c>
    </row>
    <row r="5" spans="1:37" s="131" customFormat="1" ht="20.149999999999999" customHeight="1" thickBot="1" x14ac:dyDescent="0.35">
      <c r="A5" s="126"/>
      <c r="B5" s="127"/>
      <c r="C5" s="457"/>
      <c r="D5" s="458"/>
      <c r="E5" s="458"/>
      <c r="F5" s="457"/>
      <c r="G5" s="459"/>
      <c r="H5" s="460" t="s">
        <v>58</v>
      </c>
      <c r="I5" s="257"/>
      <c r="J5" s="400"/>
      <c r="K5" s="258"/>
      <c r="L5" s="257"/>
      <c r="M5" s="257"/>
      <c r="N5" s="536" t="s">
        <v>108</v>
      </c>
      <c r="O5" s="537"/>
      <c r="P5" s="536" t="s">
        <v>109</v>
      </c>
      <c r="Q5" s="537"/>
      <c r="R5" s="126"/>
      <c r="S5" s="343"/>
      <c r="T5" s="343"/>
      <c r="U5" s="257"/>
      <c r="V5" s="329" t="s">
        <v>281</v>
      </c>
      <c r="W5" s="332" t="s">
        <v>454</v>
      </c>
      <c r="X5" s="275"/>
      <c r="Y5" s="275"/>
      <c r="Z5" s="275"/>
      <c r="AA5" s="275"/>
      <c r="AB5" s="275"/>
      <c r="AC5" s="275"/>
      <c r="AD5" s="275"/>
      <c r="AE5" s="275"/>
      <c r="AF5" s="275"/>
      <c r="AG5" s="269"/>
      <c r="AH5" s="175"/>
      <c r="AI5" s="175"/>
      <c r="AJ5" s="175"/>
      <c r="AK5" s="175"/>
    </row>
    <row r="6" spans="1:37" s="389" customFormat="1" ht="80.150000000000006" customHeight="1" thickBot="1" x14ac:dyDescent="0.3">
      <c r="A6" s="377"/>
      <c r="B6" s="378" t="s">
        <v>8</v>
      </c>
      <c r="C6" s="379" t="s">
        <v>201</v>
      </c>
      <c r="D6" s="380" t="s">
        <v>266</v>
      </c>
      <c r="E6" s="380" t="s">
        <v>267</v>
      </c>
      <c r="F6" s="380" t="s">
        <v>268</v>
      </c>
      <c r="G6" s="552" t="s">
        <v>88</v>
      </c>
      <c r="H6" s="552"/>
      <c r="I6" s="380" t="s">
        <v>10</v>
      </c>
      <c r="J6" s="380" t="s">
        <v>269</v>
      </c>
      <c r="K6" s="380" t="s">
        <v>271</v>
      </c>
      <c r="L6" s="395" t="s">
        <v>270</v>
      </c>
      <c r="M6" s="381" t="s">
        <v>445</v>
      </c>
      <c r="N6" s="379" t="s">
        <v>447</v>
      </c>
      <c r="O6" s="382" t="s">
        <v>273</v>
      </c>
      <c r="P6" s="380" t="s">
        <v>448</v>
      </c>
      <c r="Q6" s="382" t="s">
        <v>273</v>
      </c>
      <c r="R6" s="377"/>
      <c r="S6" s="383"/>
      <c r="T6" s="384"/>
      <c r="U6" s="221"/>
      <c r="V6" s="385" t="s">
        <v>285</v>
      </c>
      <c r="W6" s="385"/>
      <c r="X6" s="386"/>
      <c r="Y6" s="386"/>
      <c r="Z6" s="386"/>
      <c r="AA6" s="386"/>
      <c r="AB6" s="386"/>
      <c r="AC6" s="386"/>
      <c r="AD6" s="386"/>
      <c r="AE6" s="386"/>
      <c r="AF6" s="386"/>
      <c r="AG6" s="387"/>
      <c r="AH6" s="388"/>
      <c r="AI6" s="388"/>
      <c r="AJ6" s="388"/>
      <c r="AK6" s="388"/>
    </row>
    <row r="7" spans="1:37" s="362" customFormat="1" ht="27" customHeight="1" thickBot="1" x14ac:dyDescent="0.3">
      <c r="A7" s="355"/>
      <c r="B7" s="356"/>
      <c r="C7" s="557" t="s">
        <v>424</v>
      </c>
      <c r="D7" s="558"/>
      <c r="E7" s="558"/>
      <c r="F7" s="558"/>
      <c r="G7" s="558"/>
      <c r="H7" s="558"/>
      <c r="I7" s="558"/>
      <c r="J7" s="558"/>
      <c r="K7" s="558"/>
      <c r="L7" s="558"/>
      <c r="M7" s="479">
        <f>PTV</f>
        <v>0.46860000000000002</v>
      </c>
      <c r="N7" s="393"/>
      <c r="O7" s="392"/>
      <c r="P7" s="393"/>
      <c r="Q7" s="394"/>
      <c r="R7" s="355"/>
      <c r="S7" s="357"/>
      <c r="T7" s="357"/>
      <c r="U7" s="490"/>
      <c r="V7" s="358" t="s">
        <v>284</v>
      </c>
      <c r="W7" s="358"/>
      <c r="X7" s="359"/>
      <c r="Y7" s="359"/>
      <c r="Z7" s="359"/>
      <c r="AA7" s="359"/>
      <c r="AB7" s="359"/>
      <c r="AC7" s="359"/>
      <c r="AD7" s="359"/>
      <c r="AE7" s="359"/>
      <c r="AF7" s="359"/>
      <c r="AG7" s="360"/>
      <c r="AH7" s="359"/>
      <c r="AI7" s="359"/>
      <c r="AJ7" s="359"/>
      <c r="AK7" s="361"/>
    </row>
    <row r="8" spans="1:37" s="274" customFormat="1" ht="18.899999999999999" customHeight="1" x14ac:dyDescent="0.35">
      <c r="A8" s="119"/>
      <c r="B8" s="138" t="s">
        <v>11</v>
      </c>
      <c r="C8" s="443" t="s">
        <v>330</v>
      </c>
      <c r="D8" s="405" t="s">
        <v>370</v>
      </c>
      <c r="E8" s="404">
        <v>530</v>
      </c>
      <c r="F8" s="406" t="s">
        <v>331</v>
      </c>
      <c r="G8" s="522" t="s">
        <v>413</v>
      </c>
      <c r="H8" s="523"/>
      <c r="I8" s="406" t="s">
        <v>116</v>
      </c>
      <c r="J8" s="407" t="s">
        <v>132</v>
      </c>
      <c r="K8" s="408">
        <f t="shared" ref="K8:K19" si="0">39900/$L8</f>
        <v>3866.2790697674418</v>
      </c>
      <c r="L8" s="409">
        <v>10.32</v>
      </c>
      <c r="M8" s="478">
        <f t="shared" ref="M8:M19" si="1">ROUND((PTV*$L8),2)</f>
        <v>4.84</v>
      </c>
      <c r="N8" s="450"/>
      <c r="O8" s="363" t="str">
        <f t="shared" ref="O8:O19" si="2">IF(N8="","    -",L8*N8)</f>
        <v xml:space="preserve">    -</v>
      </c>
      <c r="P8" s="453"/>
      <c r="Q8" s="364" t="str">
        <f t="shared" ref="Q8:Q19" si="3">IF(P8="","    -",ROUNDUP($P8/$E8,0)*$L8)</f>
        <v xml:space="preserve">    -</v>
      </c>
      <c r="R8" s="119"/>
      <c r="S8" s="346">
        <f t="shared" ref="S8:S19" si="4">N8*M8</f>
        <v>0</v>
      </c>
      <c r="T8" s="346">
        <f t="shared" ref="T8:T19" si="5">ROUNDUP((P8/E8),0)*M8</f>
        <v>0</v>
      </c>
      <c r="U8" s="491"/>
      <c r="V8" s="329"/>
      <c r="W8" s="335"/>
      <c r="AG8" s="268"/>
      <c r="AH8" s="158"/>
      <c r="AI8" s="158"/>
      <c r="AJ8" s="158"/>
      <c r="AK8" s="158"/>
    </row>
    <row r="9" spans="1:37" s="274" customFormat="1" ht="18.899999999999999" customHeight="1" x14ac:dyDescent="0.35">
      <c r="A9" s="119"/>
      <c r="B9" s="139" t="s">
        <v>11</v>
      </c>
      <c r="C9" s="443" t="s">
        <v>332</v>
      </c>
      <c r="D9" s="405" t="s">
        <v>371</v>
      </c>
      <c r="E9" s="405">
        <v>420</v>
      </c>
      <c r="F9" s="406" t="s">
        <v>326</v>
      </c>
      <c r="G9" s="524" t="s">
        <v>414</v>
      </c>
      <c r="H9" s="525"/>
      <c r="I9" s="406" t="s">
        <v>209</v>
      </c>
      <c r="J9" s="407" t="s">
        <v>210</v>
      </c>
      <c r="K9" s="408">
        <f t="shared" si="0"/>
        <v>5443.3833560709409</v>
      </c>
      <c r="L9" s="409">
        <v>7.33</v>
      </c>
      <c r="M9" s="413">
        <f t="shared" si="1"/>
        <v>3.43</v>
      </c>
      <c r="N9" s="451"/>
      <c r="O9" s="199" t="str">
        <f t="shared" si="2"/>
        <v xml:space="preserve">    -</v>
      </c>
      <c r="P9" s="454"/>
      <c r="Q9" s="201" t="str">
        <f t="shared" si="3"/>
        <v xml:space="preserve">    -</v>
      </c>
      <c r="R9" s="119"/>
      <c r="S9" s="346">
        <f t="shared" si="4"/>
        <v>0</v>
      </c>
      <c r="T9" s="346">
        <f t="shared" si="5"/>
        <v>0</v>
      </c>
      <c r="U9" s="491"/>
      <c r="V9" s="329"/>
      <c r="W9" s="335"/>
      <c r="AG9" s="268"/>
      <c r="AH9" s="158"/>
      <c r="AI9" s="158"/>
      <c r="AJ9" s="158"/>
      <c r="AK9" s="158"/>
    </row>
    <row r="10" spans="1:37" s="274" customFormat="1" ht="18.899999999999999" customHeight="1" x14ac:dyDescent="0.35">
      <c r="A10" s="119"/>
      <c r="B10" s="139"/>
      <c r="C10" s="444" t="s">
        <v>330</v>
      </c>
      <c r="D10" s="405" t="s">
        <v>370</v>
      </c>
      <c r="E10" s="404">
        <v>530</v>
      </c>
      <c r="F10" s="406" t="s">
        <v>331</v>
      </c>
      <c r="G10" s="524" t="s">
        <v>415</v>
      </c>
      <c r="H10" s="525"/>
      <c r="I10" s="406" t="s">
        <v>206</v>
      </c>
      <c r="J10" s="407" t="s">
        <v>207</v>
      </c>
      <c r="K10" s="408">
        <f t="shared" si="0"/>
        <v>3254.4861337683524</v>
      </c>
      <c r="L10" s="409">
        <v>12.26</v>
      </c>
      <c r="M10" s="413">
        <f t="shared" si="1"/>
        <v>5.75</v>
      </c>
      <c r="N10" s="451"/>
      <c r="O10" s="199" t="str">
        <f t="shared" si="2"/>
        <v xml:space="preserve">    -</v>
      </c>
      <c r="P10" s="454"/>
      <c r="Q10" s="201" t="str">
        <f t="shared" si="3"/>
        <v xml:space="preserve">    -</v>
      </c>
      <c r="R10" s="119"/>
      <c r="S10" s="346">
        <f t="shared" si="4"/>
        <v>0</v>
      </c>
      <c r="T10" s="346">
        <f t="shared" si="5"/>
        <v>0</v>
      </c>
      <c r="U10" s="491"/>
      <c r="V10" s="329"/>
      <c r="W10" s="335"/>
      <c r="AG10" s="268"/>
      <c r="AH10" s="158"/>
      <c r="AI10" s="158"/>
      <c r="AJ10" s="158"/>
      <c r="AK10" s="158"/>
    </row>
    <row r="11" spans="1:37" s="274" customFormat="1" ht="18.899999999999999" customHeight="1" x14ac:dyDescent="0.35">
      <c r="A11" s="122"/>
      <c r="B11" s="143" t="s">
        <v>11</v>
      </c>
      <c r="C11" s="444" t="s">
        <v>335</v>
      </c>
      <c r="D11" s="405" t="s">
        <v>370</v>
      </c>
      <c r="E11" s="404">
        <v>289</v>
      </c>
      <c r="F11" s="406" t="s">
        <v>336</v>
      </c>
      <c r="G11" s="524" t="s">
        <v>416</v>
      </c>
      <c r="H11" s="525"/>
      <c r="I11" s="406" t="s">
        <v>261</v>
      </c>
      <c r="J11" s="407" t="s">
        <v>262</v>
      </c>
      <c r="K11" s="408">
        <f t="shared" si="0"/>
        <v>7643.6781609195405</v>
      </c>
      <c r="L11" s="409">
        <v>5.22</v>
      </c>
      <c r="M11" s="413">
        <f t="shared" si="1"/>
        <v>2.4500000000000002</v>
      </c>
      <c r="N11" s="451"/>
      <c r="O11" s="199" t="str">
        <f t="shared" si="2"/>
        <v xml:space="preserve">    -</v>
      </c>
      <c r="P11" s="454"/>
      <c r="Q11" s="201" t="str">
        <f t="shared" si="3"/>
        <v xml:space="preserve">    -</v>
      </c>
      <c r="R11" s="119"/>
      <c r="S11" s="346">
        <f t="shared" si="4"/>
        <v>0</v>
      </c>
      <c r="T11" s="346">
        <f t="shared" si="5"/>
        <v>0</v>
      </c>
      <c r="U11" s="491"/>
      <c r="V11" s="329"/>
      <c r="W11" s="335"/>
      <c r="AG11" s="268"/>
      <c r="AH11" s="158"/>
      <c r="AI11" s="158"/>
      <c r="AJ11" s="158"/>
      <c r="AK11" s="158"/>
    </row>
    <row r="12" spans="1:37" s="274" customFormat="1" ht="18.899999999999999" customHeight="1" x14ac:dyDescent="0.35">
      <c r="A12" s="119"/>
      <c r="B12" s="138" t="s">
        <v>11</v>
      </c>
      <c r="C12" s="443" t="s">
        <v>329</v>
      </c>
      <c r="D12" s="405" t="s">
        <v>369</v>
      </c>
      <c r="E12" s="410">
        <v>412</v>
      </c>
      <c r="F12" s="406" t="s">
        <v>326</v>
      </c>
      <c r="G12" s="522" t="s">
        <v>417</v>
      </c>
      <c r="H12" s="523"/>
      <c r="I12" s="406" t="s">
        <v>20</v>
      </c>
      <c r="J12" s="407" t="s">
        <v>130</v>
      </c>
      <c r="K12" s="408">
        <f t="shared" si="0"/>
        <v>6762.7118644067796</v>
      </c>
      <c r="L12" s="409">
        <v>5.9</v>
      </c>
      <c r="M12" s="413">
        <f t="shared" si="1"/>
        <v>2.76</v>
      </c>
      <c r="N12" s="451"/>
      <c r="O12" s="199" t="str">
        <f t="shared" si="2"/>
        <v xml:space="preserve">    -</v>
      </c>
      <c r="P12" s="454"/>
      <c r="Q12" s="201" t="str">
        <f t="shared" si="3"/>
        <v xml:space="preserve">    -</v>
      </c>
      <c r="R12" s="119"/>
      <c r="S12" s="346">
        <f t="shared" si="4"/>
        <v>0</v>
      </c>
      <c r="T12" s="346">
        <f t="shared" si="5"/>
        <v>0</v>
      </c>
      <c r="U12" s="491"/>
      <c r="V12" s="329"/>
      <c r="W12" s="335"/>
      <c r="AG12" s="268"/>
      <c r="AH12" s="158"/>
      <c r="AI12" s="158"/>
      <c r="AJ12" s="158"/>
      <c r="AK12" s="158"/>
    </row>
    <row r="13" spans="1:37" ht="18.899999999999999" customHeight="1" x14ac:dyDescent="0.35">
      <c r="A13" s="119"/>
      <c r="B13" s="139"/>
      <c r="C13" s="444" t="s">
        <v>325</v>
      </c>
      <c r="D13" s="405" t="s">
        <v>366</v>
      </c>
      <c r="E13" s="405">
        <v>264</v>
      </c>
      <c r="F13" s="406" t="s">
        <v>326</v>
      </c>
      <c r="G13" s="516" t="s">
        <v>440</v>
      </c>
      <c r="H13" s="517"/>
      <c r="I13" s="406" t="s">
        <v>299</v>
      </c>
      <c r="J13" s="406" t="s">
        <v>309</v>
      </c>
      <c r="K13" s="408">
        <f t="shared" si="0"/>
        <v>10754.716981132076</v>
      </c>
      <c r="L13" s="406">
        <v>3.71</v>
      </c>
      <c r="M13" s="413">
        <f t="shared" si="1"/>
        <v>1.74</v>
      </c>
      <c r="N13" s="451"/>
      <c r="O13" s="199" t="str">
        <f t="shared" si="2"/>
        <v xml:space="preserve">    -</v>
      </c>
      <c r="P13" s="454"/>
      <c r="Q13" s="201" t="str">
        <f t="shared" si="3"/>
        <v xml:space="preserve">    -</v>
      </c>
      <c r="R13" s="119"/>
      <c r="S13" s="346">
        <f t="shared" si="4"/>
        <v>0</v>
      </c>
      <c r="T13" s="346">
        <f t="shared" si="5"/>
        <v>0</v>
      </c>
      <c r="U13" s="491"/>
      <c r="W13" s="335"/>
    </row>
    <row r="14" spans="1:37" ht="18.899999999999999" customHeight="1" x14ac:dyDescent="0.35">
      <c r="A14" s="119"/>
      <c r="B14" s="139"/>
      <c r="C14" s="444" t="s">
        <v>327</v>
      </c>
      <c r="D14" s="405" t="s">
        <v>367</v>
      </c>
      <c r="E14" s="405">
        <v>84</v>
      </c>
      <c r="F14" s="406" t="s">
        <v>328</v>
      </c>
      <c r="G14" s="516" t="s">
        <v>441</v>
      </c>
      <c r="H14" s="517"/>
      <c r="I14" s="406" t="s">
        <v>256</v>
      </c>
      <c r="J14" s="406" t="s">
        <v>251</v>
      </c>
      <c r="K14" s="408">
        <f t="shared" si="0"/>
        <v>16906.77966101695</v>
      </c>
      <c r="L14" s="406">
        <v>2.36</v>
      </c>
      <c r="M14" s="413">
        <f t="shared" si="1"/>
        <v>1.1100000000000001</v>
      </c>
      <c r="N14" s="451"/>
      <c r="O14" s="199" t="str">
        <f t="shared" si="2"/>
        <v xml:space="preserve">    -</v>
      </c>
      <c r="P14" s="454"/>
      <c r="Q14" s="201" t="str">
        <f t="shared" si="3"/>
        <v xml:space="preserve">    -</v>
      </c>
      <c r="R14" s="119"/>
      <c r="S14" s="346">
        <f t="shared" si="4"/>
        <v>0</v>
      </c>
      <c r="T14" s="346">
        <f t="shared" si="5"/>
        <v>0</v>
      </c>
      <c r="U14" s="491"/>
      <c r="W14" s="335"/>
    </row>
    <row r="15" spans="1:37" ht="18.899999999999999" customHeight="1" x14ac:dyDescent="0.35">
      <c r="A15" s="119"/>
      <c r="B15" s="139"/>
      <c r="C15" s="444" t="s">
        <v>327</v>
      </c>
      <c r="D15" s="405" t="s">
        <v>368</v>
      </c>
      <c r="E15" s="405">
        <v>168</v>
      </c>
      <c r="F15" s="406" t="s">
        <v>328</v>
      </c>
      <c r="G15" s="516" t="s">
        <v>442</v>
      </c>
      <c r="H15" s="517"/>
      <c r="I15" s="406" t="s">
        <v>257</v>
      </c>
      <c r="J15" s="406" t="s">
        <v>252</v>
      </c>
      <c r="K15" s="408">
        <f t="shared" si="0"/>
        <v>8453.3898305084749</v>
      </c>
      <c r="L15" s="406">
        <v>4.72</v>
      </c>
      <c r="M15" s="413">
        <f t="shared" si="1"/>
        <v>2.21</v>
      </c>
      <c r="N15" s="451"/>
      <c r="O15" s="199" t="str">
        <f t="shared" si="2"/>
        <v xml:space="preserve">    -</v>
      </c>
      <c r="P15" s="454"/>
      <c r="Q15" s="201" t="str">
        <f t="shared" si="3"/>
        <v xml:space="preserve">    -</v>
      </c>
      <c r="R15" s="119"/>
      <c r="S15" s="346">
        <f t="shared" si="4"/>
        <v>0</v>
      </c>
      <c r="T15" s="346">
        <f t="shared" si="5"/>
        <v>0</v>
      </c>
      <c r="U15" s="491"/>
      <c r="W15" s="335"/>
    </row>
    <row r="16" spans="1:37" ht="18.899999999999999" customHeight="1" x14ac:dyDescent="0.35">
      <c r="A16" s="119"/>
      <c r="B16" s="139"/>
      <c r="C16" s="444" t="s">
        <v>322</v>
      </c>
      <c r="D16" s="405" t="s">
        <v>363</v>
      </c>
      <c r="E16" s="411">
        <v>264</v>
      </c>
      <c r="F16" s="406" t="s">
        <v>322</v>
      </c>
      <c r="G16" s="516" t="s">
        <v>478</v>
      </c>
      <c r="H16" s="517"/>
      <c r="I16" s="406" t="s">
        <v>298</v>
      </c>
      <c r="J16" s="412" t="s">
        <v>297</v>
      </c>
      <c r="K16" s="408">
        <f t="shared" si="0"/>
        <v>6927.0833333333339</v>
      </c>
      <c r="L16" s="409">
        <v>5.76</v>
      </c>
      <c r="M16" s="413">
        <f t="shared" si="1"/>
        <v>2.7</v>
      </c>
      <c r="N16" s="451"/>
      <c r="O16" s="199" t="str">
        <f t="shared" si="2"/>
        <v xml:space="preserve">    -</v>
      </c>
      <c r="P16" s="454"/>
      <c r="Q16" s="201" t="str">
        <f t="shared" si="3"/>
        <v xml:space="preserve">    -</v>
      </c>
      <c r="R16" s="119"/>
      <c r="S16" s="346">
        <f t="shared" si="4"/>
        <v>0</v>
      </c>
      <c r="T16" s="346">
        <f t="shared" si="5"/>
        <v>0</v>
      </c>
      <c r="U16" s="491"/>
      <c r="W16" s="335"/>
    </row>
    <row r="17" spans="1:37" ht="18.899999999999999" customHeight="1" x14ac:dyDescent="0.35">
      <c r="A17" s="119"/>
      <c r="B17" s="139"/>
      <c r="C17" s="444" t="s">
        <v>323</v>
      </c>
      <c r="D17" s="405" t="s">
        <v>364</v>
      </c>
      <c r="E17" s="405">
        <v>84</v>
      </c>
      <c r="F17" s="406" t="s">
        <v>324</v>
      </c>
      <c r="G17" s="516" t="s">
        <v>479</v>
      </c>
      <c r="H17" s="517"/>
      <c r="I17" s="406" t="s">
        <v>258</v>
      </c>
      <c r="J17" s="406" t="s">
        <v>253</v>
      </c>
      <c r="K17" s="408">
        <f t="shared" si="0"/>
        <v>10871.934604904633</v>
      </c>
      <c r="L17" s="406">
        <v>3.67</v>
      </c>
      <c r="M17" s="413">
        <f t="shared" si="1"/>
        <v>1.72</v>
      </c>
      <c r="N17" s="451"/>
      <c r="O17" s="199" t="str">
        <f t="shared" si="2"/>
        <v xml:space="preserve">    -</v>
      </c>
      <c r="P17" s="454"/>
      <c r="Q17" s="201" t="str">
        <f t="shared" si="3"/>
        <v xml:space="preserve">    -</v>
      </c>
      <c r="R17" s="119"/>
      <c r="S17" s="346">
        <f t="shared" si="4"/>
        <v>0</v>
      </c>
      <c r="T17" s="346">
        <f t="shared" si="5"/>
        <v>0</v>
      </c>
      <c r="U17" s="491"/>
      <c r="W17" s="335"/>
    </row>
    <row r="18" spans="1:37" ht="18.899999999999999" customHeight="1" x14ac:dyDescent="0.35">
      <c r="A18" s="119"/>
      <c r="B18" s="139"/>
      <c r="C18" s="444" t="s">
        <v>323</v>
      </c>
      <c r="D18" s="405" t="s">
        <v>365</v>
      </c>
      <c r="E18" s="405">
        <v>168</v>
      </c>
      <c r="F18" s="406" t="s">
        <v>324</v>
      </c>
      <c r="G18" s="516" t="s">
        <v>480</v>
      </c>
      <c r="H18" s="517"/>
      <c r="I18" s="406" t="s">
        <v>259</v>
      </c>
      <c r="J18" s="406" t="s">
        <v>255</v>
      </c>
      <c r="K18" s="408">
        <f t="shared" si="0"/>
        <v>5443.3833560709409</v>
      </c>
      <c r="L18" s="406">
        <v>7.33</v>
      </c>
      <c r="M18" s="413">
        <f t="shared" si="1"/>
        <v>3.43</v>
      </c>
      <c r="N18" s="451"/>
      <c r="O18" s="199" t="str">
        <f t="shared" si="2"/>
        <v xml:space="preserve">    -</v>
      </c>
      <c r="P18" s="454"/>
      <c r="Q18" s="201" t="str">
        <f t="shared" si="3"/>
        <v xml:space="preserve">    -</v>
      </c>
      <c r="R18" s="119"/>
      <c r="S18" s="346">
        <f t="shared" si="4"/>
        <v>0</v>
      </c>
      <c r="T18" s="346">
        <f t="shared" si="5"/>
        <v>0</v>
      </c>
      <c r="U18" s="491"/>
      <c r="W18" s="335"/>
    </row>
    <row r="19" spans="1:37" ht="18.899999999999999" customHeight="1" thickBot="1" x14ac:dyDescent="0.4">
      <c r="A19" s="119"/>
      <c r="B19" s="139"/>
      <c r="C19" s="461" t="s">
        <v>320</v>
      </c>
      <c r="D19" s="462" t="s">
        <v>362</v>
      </c>
      <c r="E19" s="463">
        <v>250</v>
      </c>
      <c r="F19" s="464" t="s">
        <v>321</v>
      </c>
      <c r="G19" s="518" t="s">
        <v>481</v>
      </c>
      <c r="H19" s="519"/>
      <c r="I19" s="464" t="s">
        <v>226</v>
      </c>
      <c r="J19" s="465" t="s">
        <v>228</v>
      </c>
      <c r="K19" s="466">
        <f t="shared" si="0"/>
        <v>10025.125628140704</v>
      </c>
      <c r="L19" s="467">
        <v>3.98</v>
      </c>
      <c r="M19" s="468">
        <f t="shared" si="1"/>
        <v>1.87</v>
      </c>
      <c r="N19" s="452"/>
      <c r="O19" s="279" t="str">
        <f t="shared" si="2"/>
        <v xml:space="preserve">    -</v>
      </c>
      <c r="P19" s="455"/>
      <c r="Q19" s="281" t="str">
        <f t="shared" si="3"/>
        <v xml:space="preserve">    -</v>
      </c>
      <c r="R19" s="119"/>
      <c r="S19" s="346">
        <f t="shared" si="4"/>
        <v>0</v>
      </c>
      <c r="T19" s="346">
        <f t="shared" si="5"/>
        <v>0</v>
      </c>
      <c r="U19" s="491"/>
      <c r="W19" s="335"/>
    </row>
    <row r="20" spans="1:37" ht="18.899999999999999" customHeight="1" thickBot="1" x14ac:dyDescent="0.4">
      <c r="A20" s="119"/>
      <c r="B20" s="139"/>
      <c r="C20" s="555" t="s">
        <v>423</v>
      </c>
      <c r="D20" s="556"/>
      <c r="E20" s="556"/>
      <c r="F20" s="556"/>
      <c r="G20" s="556"/>
      <c r="H20" s="556"/>
      <c r="I20" s="556"/>
      <c r="J20" s="556"/>
      <c r="K20" s="556"/>
      <c r="L20" s="556"/>
      <c r="M20" s="556"/>
      <c r="N20" s="556"/>
      <c r="O20" s="556"/>
      <c r="P20" s="556"/>
      <c r="Q20" s="559"/>
      <c r="R20" s="119"/>
      <c r="S20" s="346"/>
      <c r="T20" s="346"/>
      <c r="U20" s="491"/>
      <c r="W20" s="335"/>
    </row>
    <row r="21" spans="1:37" s="274" customFormat="1" ht="18.899999999999999" customHeight="1" x14ac:dyDescent="0.35">
      <c r="A21" s="119"/>
      <c r="B21" s="138" t="s">
        <v>11</v>
      </c>
      <c r="C21" s="469" t="s">
        <v>330</v>
      </c>
      <c r="D21" s="470" t="s">
        <v>370</v>
      </c>
      <c r="E21" s="471">
        <v>530</v>
      </c>
      <c r="F21" s="472" t="s">
        <v>331</v>
      </c>
      <c r="G21" s="520" t="s">
        <v>427</v>
      </c>
      <c r="H21" s="521"/>
      <c r="I21" s="473" t="s">
        <v>16</v>
      </c>
      <c r="J21" s="474" t="s">
        <v>131</v>
      </c>
      <c r="K21" s="475">
        <f t="shared" ref="K21:K32" si="6">39900/$L21</f>
        <v>3739.4564198687908</v>
      </c>
      <c r="L21" s="476">
        <v>10.67</v>
      </c>
      <c r="M21" s="477">
        <f t="shared" ref="M21:M31" si="7">ROUND((PTV*$L21),2)</f>
        <v>5</v>
      </c>
      <c r="N21" s="450"/>
      <c r="O21" s="363" t="str">
        <f t="shared" ref="O21:O32" si="8">IF(N21="","    -",L21*N21)</f>
        <v xml:space="preserve">    -</v>
      </c>
      <c r="P21" s="453"/>
      <c r="Q21" s="364" t="str">
        <f t="shared" ref="Q21:Q32" si="9">IF(P21="","    -",ROUNDUP($P21/$E21,0)*$L21)</f>
        <v xml:space="preserve">    -</v>
      </c>
      <c r="R21" s="119"/>
      <c r="S21" s="346">
        <f t="shared" ref="S21:S32" si="10">N21*M21</f>
        <v>0</v>
      </c>
      <c r="T21" s="346">
        <f t="shared" ref="T21:T32" si="11">ROUNDUP((P21/E21),0)*M21</f>
        <v>0</v>
      </c>
      <c r="U21" s="491"/>
      <c r="V21" s="329"/>
      <c r="W21" s="335"/>
      <c r="AG21" s="268"/>
      <c r="AH21" s="158"/>
      <c r="AI21" s="158"/>
      <c r="AJ21" s="158"/>
      <c r="AK21" s="158"/>
    </row>
    <row r="22" spans="1:37" s="274" customFormat="1" ht="18.899999999999999" customHeight="1" x14ac:dyDescent="0.35">
      <c r="A22" s="119"/>
      <c r="B22" s="139" t="s">
        <v>11</v>
      </c>
      <c r="C22" s="445" t="s">
        <v>332</v>
      </c>
      <c r="D22" s="414" t="s">
        <v>371</v>
      </c>
      <c r="E22" s="421">
        <v>450</v>
      </c>
      <c r="F22" s="416" t="s">
        <v>333</v>
      </c>
      <c r="G22" s="512" t="s">
        <v>428</v>
      </c>
      <c r="H22" s="513"/>
      <c r="I22" s="417" t="s">
        <v>14</v>
      </c>
      <c r="J22" s="418" t="s">
        <v>133</v>
      </c>
      <c r="K22" s="419">
        <f t="shared" si="6"/>
        <v>5305.8510638297876</v>
      </c>
      <c r="L22" s="420">
        <v>7.52</v>
      </c>
      <c r="M22" s="426">
        <f t="shared" si="7"/>
        <v>3.52</v>
      </c>
      <c r="N22" s="451"/>
      <c r="O22" s="199" t="str">
        <f t="shared" si="8"/>
        <v xml:space="preserve">    -</v>
      </c>
      <c r="P22" s="454"/>
      <c r="Q22" s="201" t="str">
        <f t="shared" si="9"/>
        <v xml:space="preserve">    -</v>
      </c>
      <c r="R22" s="119"/>
      <c r="S22" s="346">
        <f t="shared" si="10"/>
        <v>0</v>
      </c>
      <c r="T22" s="346">
        <f t="shared" si="11"/>
        <v>0</v>
      </c>
      <c r="U22" s="491"/>
      <c r="V22" s="329"/>
      <c r="W22" s="335"/>
      <c r="AG22" s="268"/>
      <c r="AH22" s="158"/>
      <c r="AI22" s="158"/>
      <c r="AJ22" s="158"/>
      <c r="AK22" s="158"/>
    </row>
    <row r="23" spans="1:37" s="274" customFormat="1" ht="18.899999999999999" customHeight="1" x14ac:dyDescent="0.35">
      <c r="A23" s="119"/>
      <c r="B23" s="139"/>
      <c r="C23" s="445" t="s">
        <v>332</v>
      </c>
      <c r="D23" s="414" t="s">
        <v>371</v>
      </c>
      <c r="E23" s="421">
        <v>450</v>
      </c>
      <c r="F23" s="416" t="s">
        <v>333</v>
      </c>
      <c r="G23" s="512" t="s">
        <v>429</v>
      </c>
      <c r="H23" s="513"/>
      <c r="I23" s="417" t="s">
        <v>401</v>
      </c>
      <c r="J23" s="418" t="s">
        <v>402</v>
      </c>
      <c r="K23" s="419">
        <f t="shared" si="6"/>
        <v>5305.8510638297876</v>
      </c>
      <c r="L23" s="420">
        <v>7.52</v>
      </c>
      <c r="M23" s="426">
        <f t="shared" si="7"/>
        <v>3.52</v>
      </c>
      <c r="N23" s="451"/>
      <c r="O23" s="199" t="str">
        <f t="shared" si="8"/>
        <v xml:space="preserve">    -</v>
      </c>
      <c r="P23" s="454"/>
      <c r="Q23" s="201" t="str">
        <f t="shared" si="9"/>
        <v xml:space="preserve">    -</v>
      </c>
      <c r="R23" s="119"/>
      <c r="S23" s="346">
        <f t="shared" si="10"/>
        <v>0</v>
      </c>
      <c r="T23" s="346">
        <f t="shared" si="11"/>
        <v>0</v>
      </c>
      <c r="U23" s="491"/>
      <c r="V23" s="329"/>
      <c r="W23" s="335"/>
      <c r="AG23" s="268"/>
      <c r="AH23" s="158"/>
      <c r="AI23" s="158"/>
      <c r="AJ23" s="158"/>
      <c r="AK23" s="158"/>
    </row>
    <row r="24" spans="1:37" s="274" customFormat="1" ht="18.899999999999999" customHeight="1" x14ac:dyDescent="0.35">
      <c r="A24" s="119"/>
      <c r="B24" s="138" t="s">
        <v>11</v>
      </c>
      <c r="C24" s="446" t="s">
        <v>330</v>
      </c>
      <c r="D24" s="414" t="s">
        <v>370</v>
      </c>
      <c r="E24" s="415">
        <v>530</v>
      </c>
      <c r="F24" s="416" t="s">
        <v>331</v>
      </c>
      <c r="G24" s="512" t="s">
        <v>241</v>
      </c>
      <c r="H24" s="513"/>
      <c r="I24" s="422" t="s">
        <v>39</v>
      </c>
      <c r="J24" s="418" t="s">
        <v>134</v>
      </c>
      <c r="K24" s="419">
        <f t="shared" si="6"/>
        <v>3254.4861337683524</v>
      </c>
      <c r="L24" s="423">
        <v>12.26</v>
      </c>
      <c r="M24" s="426">
        <f t="shared" si="7"/>
        <v>5.75</v>
      </c>
      <c r="N24" s="451"/>
      <c r="O24" s="199" t="str">
        <f t="shared" si="8"/>
        <v xml:space="preserve">    -</v>
      </c>
      <c r="P24" s="454"/>
      <c r="Q24" s="201" t="str">
        <f t="shared" si="9"/>
        <v xml:space="preserve">    -</v>
      </c>
      <c r="R24" s="119"/>
      <c r="S24" s="346">
        <f t="shared" si="10"/>
        <v>0</v>
      </c>
      <c r="T24" s="346">
        <f t="shared" si="11"/>
        <v>0</v>
      </c>
      <c r="U24" s="491"/>
      <c r="V24" s="329"/>
      <c r="W24" s="335"/>
      <c r="AG24" s="268"/>
      <c r="AH24" s="158"/>
      <c r="AI24" s="158"/>
      <c r="AJ24" s="158"/>
      <c r="AK24" s="158"/>
    </row>
    <row r="25" spans="1:37" s="274" customFormat="1" ht="18.899999999999999" customHeight="1" x14ac:dyDescent="0.35">
      <c r="A25" s="122"/>
      <c r="B25" s="143" t="s">
        <v>11</v>
      </c>
      <c r="C25" s="447" t="s">
        <v>332</v>
      </c>
      <c r="D25" s="421" t="s">
        <v>371</v>
      </c>
      <c r="E25" s="415">
        <v>573</v>
      </c>
      <c r="F25" s="416" t="s">
        <v>334</v>
      </c>
      <c r="G25" s="514" t="s">
        <v>430</v>
      </c>
      <c r="H25" s="515"/>
      <c r="I25" s="416" t="s">
        <v>50</v>
      </c>
      <c r="J25" s="418" t="s">
        <v>135</v>
      </c>
      <c r="K25" s="419">
        <f t="shared" si="6"/>
        <v>2599.3485342019544</v>
      </c>
      <c r="L25" s="420">
        <v>15.35</v>
      </c>
      <c r="M25" s="426">
        <f t="shared" si="7"/>
        <v>7.19</v>
      </c>
      <c r="N25" s="451"/>
      <c r="O25" s="199" t="str">
        <f t="shared" si="8"/>
        <v xml:space="preserve">    -</v>
      </c>
      <c r="P25" s="454"/>
      <c r="Q25" s="201" t="str">
        <f t="shared" si="9"/>
        <v xml:space="preserve">    -</v>
      </c>
      <c r="R25" s="119"/>
      <c r="S25" s="346">
        <f t="shared" si="10"/>
        <v>0</v>
      </c>
      <c r="T25" s="346">
        <f t="shared" si="11"/>
        <v>0</v>
      </c>
      <c r="U25" s="491"/>
      <c r="V25" s="329"/>
      <c r="W25" s="335"/>
      <c r="AG25" s="268"/>
      <c r="AH25" s="158"/>
      <c r="AI25" s="158"/>
      <c r="AJ25" s="158"/>
      <c r="AK25" s="158"/>
    </row>
    <row r="26" spans="1:37" s="274" customFormat="1" ht="18.899999999999999" customHeight="1" x14ac:dyDescent="0.35">
      <c r="A26" s="119"/>
      <c r="B26" s="138" t="s">
        <v>11</v>
      </c>
      <c r="C26" s="448" t="s">
        <v>337</v>
      </c>
      <c r="D26" s="414" t="s">
        <v>372</v>
      </c>
      <c r="E26" s="415">
        <v>498</v>
      </c>
      <c r="F26" s="416" t="s">
        <v>338</v>
      </c>
      <c r="G26" s="512" t="s">
        <v>431</v>
      </c>
      <c r="H26" s="513"/>
      <c r="I26" s="417" t="s">
        <v>49</v>
      </c>
      <c r="J26" s="418" t="s">
        <v>136</v>
      </c>
      <c r="K26" s="419">
        <f t="shared" si="6"/>
        <v>3792.7756653992396</v>
      </c>
      <c r="L26" s="420">
        <v>10.52</v>
      </c>
      <c r="M26" s="426">
        <f t="shared" si="7"/>
        <v>4.93</v>
      </c>
      <c r="N26" s="451"/>
      <c r="O26" s="199" t="str">
        <f t="shared" si="8"/>
        <v xml:space="preserve">    -</v>
      </c>
      <c r="P26" s="454"/>
      <c r="Q26" s="201" t="str">
        <f t="shared" si="9"/>
        <v xml:space="preserve">    -</v>
      </c>
      <c r="R26" s="119"/>
      <c r="S26" s="346">
        <f t="shared" si="10"/>
        <v>0</v>
      </c>
      <c r="T26" s="346">
        <f t="shared" si="11"/>
        <v>0</v>
      </c>
      <c r="U26" s="491"/>
      <c r="V26" s="329"/>
      <c r="W26" s="335"/>
      <c r="AG26" s="268"/>
      <c r="AH26" s="158"/>
      <c r="AI26" s="158"/>
      <c r="AJ26" s="158"/>
      <c r="AK26" s="158"/>
    </row>
    <row r="27" spans="1:37" s="274" customFormat="1" ht="18.899999999999999" customHeight="1" x14ac:dyDescent="0.35">
      <c r="A27" s="119"/>
      <c r="B27" s="138" t="s">
        <v>11</v>
      </c>
      <c r="C27" s="448" t="s">
        <v>332</v>
      </c>
      <c r="D27" s="414" t="s">
        <v>371</v>
      </c>
      <c r="E27" s="415">
        <v>573</v>
      </c>
      <c r="F27" s="416" t="s">
        <v>334</v>
      </c>
      <c r="G27" s="512" t="s">
        <v>432</v>
      </c>
      <c r="H27" s="513"/>
      <c r="I27" s="417" t="s">
        <v>46</v>
      </c>
      <c r="J27" s="418" t="s">
        <v>137</v>
      </c>
      <c r="K27" s="419">
        <f t="shared" si="6"/>
        <v>2291.786329695577</v>
      </c>
      <c r="L27" s="420">
        <v>17.41</v>
      </c>
      <c r="M27" s="426">
        <f t="shared" si="7"/>
        <v>8.16</v>
      </c>
      <c r="N27" s="451"/>
      <c r="O27" s="199" t="str">
        <f t="shared" si="8"/>
        <v xml:space="preserve">    -</v>
      </c>
      <c r="P27" s="454"/>
      <c r="Q27" s="201" t="str">
        <f t="shared" si="9"/>
        <v xml:space="preserve">    -</v>
      </c>
      <c r="R27" s="119"/>
      <c r="S27" s="346">
        <f t="shared" si="10"/>
        <v>0</v>
      </c>
      <c r="T27" s="346">
        <f t="shared" si="11"/>
        <v>0</v>
      </c>
      <c r="U27" s="491"/>
      <c r="V27" s="329"/>
      <c r="W27" s="335"/>
      <c r="AG27" s="268"/>
      <c r="AH27" s="158"/>
      <c r="AI27" s="158"/>
      <c r="AJ27" s="158"/>
      <c r="AK27" s="158"/>
    </row>
    <row r="28" spans="1:37" s="274" customFormat="1" ht="18.899999999999999" customHeight="1" x14ac:dyDescent="0.35">
      <c r="A28" s="119"/>
      <c r="B28" s="138"/>
      <c r="C28" s="448" t="s">
        <v>339</v>
      </c>
      <c r="D28" s="414" t="s">
        <v>373</v>
      </c>
      <c r="E28" s="424">
        <v>1332</v>
      </c>
      <c r="F28" s="416" t="s">
        <v>340</v>
      </c>
      <c r="G28" s="512" t="s">
        <v>433</v>
      </c>
      <c r="H28" s="513"/>
      <c r="I28" s="417" t="s">
        <v>104</v>
      </c>
      <c r="J28" s="418" t="s">
        <v>138</v>
      </c>
      <c r="K28" s="419">
        <f t="shared" si="6"/>
        <v>1288.3435582822087</v>
      </c>
      <c r="L28" s="420">
        <v>30.97</v>
      </c>
      <c r="M28" s="426">
        <f t="shared" si="7"/>
        <v>14.51</v>
      </c>
      <c r="N28" s="451"/>
      <c r="O28" s="199" t="str">
        <f t="shared" si="8"/>
        <v xml:space="preserve">    -</v>
      </c>
      <c r="P28" s="454"/>
      <c r="Q28" s="201" t="str">
        <f t="shared" si="9"/>
        <v xml:space="preserve">    -</v>
      </c>
      <c r="R28" s="119"/>
      <c r="S28" s="346">
        <f t="shared" si="10"/>
        <v>0</v>
      </c>
      <c r="T28" s="346">
        <f t="shared" si="11"/>
        <v>0</v>
      </c>
      <c r="U28" s="491"/>
      <c r="V28" s="329"/>
      <c r="W28" s="335"/>
      <c r="AG28" s="268"/>
      <c r="AH28" s="158"/>
      <c r="AI28" s="158"/>
      <c r="AJ28" s="158"/>
      <c r="AK28" s="158"/>
    </row>
    <row r="29" spans="1:37" s="274" customFormat="1" ht="18.899999999999999" customHeight="1" x14ac:dyDescent="0.35">
      <c r="A29" s="119"/>
      <c r="B29" s="138" t="s">
        <v>11</v>
      </c>
      <c r="C29" s="448" t="s">
        <v>330</v>
      </c>
      <c r="D29" s="414" t="s">
        <v>370</v>
      </c>
      <c r="E29" s="415">
        <v>530</v>
      </c>
      <c r="F29" s="416" t="s">
        <v>331</v>
      </c>
      <c r="G29" s="512" t="s">
        <v>434</v>
      </c>
      <c r="H29" s="513"/>
      <c r="I29" s="417" t="s">
        <v>62</v>
      </c>
      <c r="J29" s="418" t="s">
        <v>139</v>
      </c>
      <c r="K29" s="419">
        <f t="shared" si="6"/>
        <v>4104.9382716049377</v>
      </c>
      <c r="L29" s="420">
        <v>9.7200000000000006</v>
      </c>
      <c r="M29" s="426">
        <f t="shared" si="7"/>
        <v>4.55</v>
      </c>
      <c r="N29" s="451"/>
      <c r="O29" s="199" t="str">
        <f t="shared" si="8"/>
        <v xml:space="preserve">    -</v>
      </c>
      <c r="P29" s="454"/>
      <c r="Q29" s="201" t="str">
        <f t="shared" si="9"/>
        <v xml:space="preserve">    -</v>
      </c>
      <c r="R29" s="119"/>
      <c r="S29" s="346">
        <f t="shared" si="10"/>
        <v>0</v>
      </c>
      <c r="T29" s="346">
        <f t="shared" si="11"/>
        <v>0</v>
      </c>
      <c r="U29" s="491"/>
      <c r="V29" s="329"/>
      <c r="W29" s="329"/>
      <c r="AG29" s="268"/>
      <c r="AH29" s="158"/>
      <c r="AI29" s="158"/>
      <c r="AJ29" s="158"/>
      <c r="AK29" s="158"/>
    </row>
    <row r="30" spans="1:37" s="274" customFormat="1" ht="18.899999999999999" customHeight="1" x14ac:dyDescent="0.35">
      <c r="A30" s="119"/>
      <c r="B30" s="138" t="s">
        <v>11</v>
      </c>
      <c r="C30" s="448" t="s">
        <v>330</v>
      </c>
      <c r="D30" s="414" t="s">
        <v>370</v>
      </c>
      <c r="E30" s="415">
        <v>572</v>
      </c>
      <c r="F30" s="416" t="s">
        <v>341</v>
      </c>
      <c r="G30" s="512" t="s">
        <v>435</v>
      </c>
      <c r="H30" s="513"/>
      <c r="I30" s="417" t="s">
        <v>63</v>
      </c>
      <c r="J30" s="418" t="s">
        <v>140</v>
      </c>
      <c r="K30" s="419">
        <f t="shared" si="6"/>
        <v>2453.8745387453873</v>
      </c>
      <c r="L30" s="420">
        <v>16.260000000000002</v>
      </c>
      <c r="M30" s="426">
        <f t="shared" si="7"/>
        <v>7.62</v>
      </c>
      <c r="N30" s="451"/>
      <c r="O30" s="199" t="str">
        <f t="shared" si="8"/>
        <v xml:space="preserve">    -</v>
      </c>
      <c r="P30" s="454"/>
      <c r="Q30" s="201" t="str">
        <f t="shared" si="9"/>
        <v xml:space="preserve">    -</v>
      </c>
      <c r="R30" s="119"/>
      <c r="S30" s="346">
        <f t="shared" si="10"/>
        <v>0</v>
      </c>
      <c r="T30" s="346">
        <f t="shared" si="11"/>
        <v>0</v>
      </c>
      <c r="U30" s="491"/>
      <c r="V30" s="329"/>
      <c r="W30" s="329"/>
      <c r="AG30" s="268"/>
      <c r="AH30" s="158"/>
      <c r="AI30" s="158"/>
      <c r="AJ30" s="158"/>
      <c r="AK30" s="158"/>
    </row>
    <row r="31" spans="1:37" s="274" customFormat="1" ht="18.899999999999999" customHeight="1" x14ac:dyDescent="0.35">
      <c r="A31" s="119"/>
      <c r="B31" s="138"/>
      <c r="C31" s="448" t="s">
        <v>330</v>
      </c>
      <c r="D31" s="414" t="s">
        <v>370</v>
      </c>
      <c r="E31" s="415">
        <v>318</v>
      </c>
      <c r="F31" s="416" t="s">
        <v>342</v>
      </c>
      <c r="G31" s="512" t="s">
        <v>436</v>
      </c>
      <c r="H31" s="513"/>
      <c r="I31" s="417" t="s">
        <v>306</v>
      </c>
      <c r="J31" s="418" t="s">
        <v>302</v>
      </c>
      <c r="K31" s="419">
        <f t="shared" si="6"/>
        <v>4453.125</v>
      </c>
      <c r="L31" s="420">
        <v>8.9600000000000009</v>
      </c>
      <c r="M31" s="426">
        <f t="shared" si="7"/>
        <v>4.2</v>
      </c>
      <c r="N31" s="451"/>
      <c r="O31" s="199" t="str">
        <f t="shared" si="8"/>
        <v xml:space="preserve">    -</v>
      </c>
      <c r="P31" s="454"/>
      <c r="Q31" s="201" t="str">
        <f t="shared" si="9"/>
        <v xml:space="preserve">    -</v>
      </c>
      <c r="R31" s="119"/>
      <c r="S31" s="346">
        <f t="shared" si="10"/>
        <v>0</v>
      </c>
      <c r="T31" s="346">
        <f t="shared" si="11"/>
        <v>0</v>
      </c>
      <c r="U31" s="491"/>
      <c r="V31" s="329"/>
      <c r="W31" s="329"/>
      <c r="AG31" s="268"/>
      <c r="AH31" s="158"/>
      <c r="AI31" s="158"/>
      <c r="AJ31" s="158"/>
      <c r="AK31" s="158"/>
    </row>
    <row r="32" spans="1:37" s="274" customFormat="1" ht="18.899999999999999" customHeight="1" thickBot="1" x14ac:dyDescent="0.4">
      <c r="A32" s="119"/>
      <c r="B32" s="138"/>
      <c r="C32" s="448" t="s">
        <v>330</v>
      </c>
      <c r="D32" s="414" t="s">
        <v>370</v>
      </c>
      <c r="E32" s="415">
        <v>318</v>
      </c>
      <c r="F32" s="416" t="s">
        <v>342</v>
      </c>
      <c r="G32" s="512" t="s">
        <v>437</v>
      </c>
      <c r="H32" s="513"/>
      <c r="I32" s="417" t="s">
        <v>307</v>
      </c>
      <c r="J32" s="418" t="s">
        <v>303</v>
      </c>
      <c r="K32" s="419">
        <f t="shared" si="6"/>
        <v>4418.604651162791</v>
      </c>
      <c r="L32" s="420">
        <v>9.0299999999999994</v>
      </c>
      <c r="M32" s="426">
        <f>ROUNDUP((PTV*$L32),2)</f>
        <v>4.24</v>
      </c>
      <c r="N32" s="451"/>
      <c r="O32" s="199" t="str">
        <f t="shared" si="8"/>
        <v xml:space="preserve">    -</v>
      </c>
      <c r="P32" s="454"/>
      <c r="Q32" s="201" t="str">
        <f t="shared" si="9"/>
        <v xml:space="preserve">    -</v>
      </c>
      <c r="R32" s="119"/>
      <c r="S32" s="346">
        <f t="shared" si="10"/>
        <v>0</v>
      </c>
      <c r="T32" s="346">
        <f t="shared" si="11"/>
        <v>0</v>
      </c>
      <c r="U32" s="491"/>
      <c r="V32" s="329"/>
      <c r="W32" s="329"/>
      <c r="AG32" s="268"/>
      <c r="AH32" s="158"/>
      <c r="AI32" s="158"/>
      <c r="AJ32" s="158"/>
      <c r="AK32" s="158"/>
    </row>
    <row r="33" spans="1:37" s="371" customFormat="1" ht="18.899999999999999" customHeight="1" thickBot="1" x14ac:dyDescent="0.35">
      <c r="A33" s="365"/>
      <c r="B33" s="366"/>
      <c r="C33" s="555" t="s">
        <v>422</v>
      </c>
      <c r="D33" s="556"/>
      <c r="E33" s="556"/>
      <c r="F33" s="556"/>
      <c r="G33" s="556"/>
      <c r="H33" s="556"/>
      <c r="I33" s="556"/>
      <c r="J33" s="556"/>
      <c r="K33" s="556"/>
      <c r="L33" s="556"/>
      <c r="M33" s="556"/>
      <c r="N33" s="556"/>
      <c r="O33" s="556"/>
      <c r="P33" s="556"/>
      <c r="Q33" s="559"/>
      <c r="R33" s="367"/>
      <c r="S33" s="368"/>
      <c r="T33" s="368"/>
      <c r="U33" s="492"/>
      <c r="V33" s="369"/>
      <c r="W33" s="370"/>
      <c r="AG33" s="372"/>
      <c r="AH33" s="373"/>
      <c r="AI33" s="373"/>
      <c r="AJ33" s="373"/>
      <c r="AK33" s="373"/>
    </row>
    <row r="34" spans="1:37" ht="18.899999999999999" customHeight="1" x14ac:dyDescent="0.35">
      <c r="A34" s="119"/>
      <c r="B34" s="139"/>
      <c r="C34" s="480" t="s">
        <v>27</v>
      </c>
      <c r="D34" s="481" t="s">
        <v>360</v>
      </c>
      <c r="E34" s="482">
        <v>1000</v>
      </c>
      <c r="F34" s="483" t="s">
        <v>317</v>
      </c>
      <c r="G34" s="510" t="s">
        <v>471</v>
      </c>
      <c r="H34" s="511"/>
      <c r="I34" s="483" t="s">
        <v>230</v>
      </c>
      <c r="J34" s="484" t="s">
        <v>4</v>
      </c>
      <c r="K34" s="485">
        <f>39900/$L34</f>
        <v>8295.2182952182957</v>
      </c>
      <c r="L34" s="486">
        <v>4.8099999999999996</v>
      </c>
      <c r="M34" s="478">
        <f>ROUND((PTV*$L34),2)</f>
        <v>2.25</v>
      </c>
      <c r="N34" s="450"/>
      <c r="O34" s="363" t="str">
        <f t="shared" ref="O34:O54" si="12">IF(N34="","    -",L34*N34)</f>
        <v xml:space="preserve">    -</v>
      </c>
      <c r="P34" s="453"/>
      <c r="Q34" s="364" t="str">
        <f t="shared" ref="Q34:Q54" si="13">IF(P34="","    -",ROUNDUP($P34/$E34,0)*$L34)</f>
        <v xml:space="preserve">    -</v>
      </c>
      <c r="R34" s="119"/>
      <c r="S34" s="346">
        <f>N34*M34</f>
        <v>0</v>
      </c>
      <c r="T34" s="346">
        <f t="shared" ref="T34:T54" si="14">ROUNDUP((P34/E34),0)*M34</f>
        <v>0</v>
      </c>
      <c r="U34" s="491"/>
      <c r="W34" s="335"/>
    </row>
    <row r="35" spans="1:37" ht="18.899999999999999" customHeight="1" x14ac:dyDescent="0.35">
      <c r="A35" s="119"/>
      <c r="B35" s="138"/>
      <c r="C35" s="444" t="s">
        <v>312</v>
      </c>
      <c r="D35" s="405" t="s">
        <v>353</v>
      </c>
      <c r="E35" s="411">
        <v>1140</v>
      </c>
      <c r="F35" s="406" t="s">
        <v>311</v>
      </c>
      <c r="G35" s="506" t="s">
        <v>472</v>
      </c>
      <c r="H35" s="507"/>
      <c r="I35" s="406" t="s">
        <v>229</v>
      </c>
      <c r="J35" s="412" t="s">
        <v>2</v>
      </c>
      <c r="K35" s="408">
        <f t="shared" ref="K35" si="15">39900/$L35</f>
        <v>3840.2309913378244</v>
      </c>
      <c r="L35" s="409">
        <v>10.39</v>
      </c>
      <c r="M35" s="413">
        <f t="shared" ref="M35" si="16">ROUND((PTV*$L35),2)</f>
        <v>4.87</v>
      </c>
      <c r="N35" s="451"/>
      <c r="O35" s="199" t="str">
        <f t="shared" si="12"/>
        <v xml:space="preserve">    -</v>
      </c>
      <c r="P35" s="454"/>
      <c r="Q35" s="201" t="str">
        <f t="shared" si="13"/>
        <v xml:space="preserve">    -</v>
      </c>
      <c r="R35" s="119"/>
      <c r="S35" s="346">
        <f t="shared" ref="S35:S54" si="17">N35*M35</f>
        <v>0</v>
      </c>
      <c r="T35" s="346">
        <f t="shared" si="14"/>
        <v>0</v>
      </c>
      <c r="U35" s="491"/>
      <c r="V35" s="329" t="s">
        <v>282</v>
      </c>
      <c r="W35" s="335"/>
    </row>
    <row r="36" spans="1:37" s="131" customFormat="1" ht="18.899999999999999" customHeight="1" x14ac:dyDescent="0.35">
      <c r="A36" s="126"/>
      <c r="B36" s="139"/>
      <c r="C36" s="444" t="s">
        <v>355</v>
      </c>
      <c r="D36" s="405" t="s">
        <v>356</v>
      </c>
      <c r="E36" s="410">
        <v>760</v>
      </c>
      <c r="F36" s="406" t="s">
        <v>311</v>
      </c>
      <c r="G36" s="506" t="s">
        <v>473</v>
      </c>
      <c r="H36" s="507"/>
      <c r="I36" s="406" t="s">
        <v>222</v>
      </c>
      <c r="J36" s="412" t="s">
        <v>3</v>
      </c>
      <c r="K36" s="408">
        <f t="shared" ref="K36:K42" si="18">39900/$L36</f>
        <v>5757.575757575758</v>
      </c>
      <c r="L36" s="409">
        <v>6.93</v>
      </c>
      <c r="M36" s="413">
        <f t="shared" ref="M36:M42" si="19">ROUND((PTV*$L36),2)</f>
        <v>3.25</v>
      </c>
      <c r="N36" s="451"/>
      <c r="O36" s="199" t="str">
        <f t="shared" si="12"/>
        <v xml:space="preserve">    -</v>
      </c>
      <c r="P36" s="454"/>
      <c r="Q36" s="201" t="str">
        <f t="shared" si="13"/>
        <v xml:space="preserve">    -</v>
      </c>
      <c r="R36" s="126"/>
      <c r="S36" s="346">
        <f t="shared" ref="S36:S42" si="20">N36*M36</f>
        <v>0</v>
      </c>
      <c r="T36" s="346">
        <f t="shared" si="14"/>
        <v>0</v>
      </c>
      <c r="U36" s="491"/>
      <c r="V36" s="336"/>
      <c r="W36" s="335"/>
      <c r="X36" s="275"/>
      <c r="Y36" s="275"/>
      <c r="Z36" s="275"/>
      <c r="AA36" s="275"/>
      <c r="AB36" s="275"/>
      <c r="AC36" s="275"/>
      <c r="AD36" s="275"/>
      <c r="AE36" s="275"/>
      <c r="AF36" s="275"/>
      <c r="AG36" s="269"/>
      <c r="AH36" s="175"/>
      <c r="AI36" s="175"/>
      <c r="AJ36" s="175"/>
      <c r="AK36" s="175"/>
    </row>
    <row r="37" spans="1:37" ht="18.899999999999999" customHeight="1" x14ac:dyDescent="0.35">
      <c r="A37" s="119"/>
      <c r="B37" s="139" t="s">
        <v>180</v>
      </c>
      <c r="C37" s="444" t="s">
        <v>357</v>
      </c>
      <c r="D37" s="405" t="s">
        <v>359</v>
      </c>
      <c r="E37" s="411">
        <v>773</v>
      </c>
      <c r="F37" s="406" t="s">
        <v>311</v>
      </c>
      <c r="G37" s="506" t="s">
        <v>474</v>
      </c>
      <c r="H37" s="507"/>
      <c r="I37" s="406" t="s">
        <v>246</v>
      </c>
      <c r="J37" s="412" t="s">
        <v>247</v>
      </c>
      <c r="K37" s="408">
        <f t="shared" si="18"/>
        <v>5757.575757575758</v>
      </c>
      <c r="L37" s="409">
        <v>6.93</v>
      </c>
      <c r="M37" s="413">
        <f t="shared" si="19"/>
        <v>3.25</v>
      </c>
      <c r="N37" s="451"/>
      <c r="O37" s="199" t="str">
        <f t="shared" si="12"/>
        <v xml:space="preserve">    -</v>
      </c>
      <c r="P37" s="454"/>
      <c r="Q37" s="201" t="str">
        <f t="shared" si="13"/>
        <v xml:space="preserve">    -</v>
      </c>
      <c r="R37" s="119"/>
      <c r="S37" s="346">
        <f t="shared" si="20"/>
        <v>0</v>
      </c>
      <c r="T37" s="346">
        <f t="shared" si="14"/>
        <v>0</v>
      </c>
      <c r="U37" s="491"/>
      <c r="V37" s="337"/>
      <c r="W37" s="337"/>
      <c r="X37" s="174"/>
      <c r="Y37" s="174"/>
      <c r="Z37" s="174"/>
      <c r="AA37" s="174"/>
      <c r="AB37" s="174"/>
      <c r="AC37" s="174"/>
      <c r="AD37" s="174"/>
      <c r="AE37" s="174"/>
      <c r="AF37" s="174"/>
      <c r="AG37" s="272"/>
      <c r="AH37" s="174"/>
      <c r="AI37" s="174"/>
      <c r="AJ37" s="174"/>
      <c r="AK37" s="174"/>
    </row>
    <row r="38" spans="1:37" s="131" customFormat="1" ht="18.899999999999999" customHeight="1" x14ac:dyDescent="0.35">
      <c r="A38" s="126"/>
      <c r="B38" s="139"/>
      <c r="C38" s="444" t="s">
        <v>407</v>
      </c>
      <c r="D38" s="405" t="s">
        <v>406</v>
      </c>
      <c r="E38" s="411">
        <v>1125</v>
      </c>
      <c r="F38" s="406" t="s">
        <v>311</v>
      </c>
      <c r="G38" s="508" t="s">
        <v>439</v>
      </c>
      <c r="H38" s="509"/>
      <c r="I38" s="406" t="s">
        <v>384</v>
      </c>
      <c r="J38" s="412" t="s">
        <v>383</v>
      </c>
      <c r="K38" s="408">
        <f t="shared" si="18"/>
        <v>3954.4103072348862</v>
      </c>
      <c r="L38" s="409">
        <v>10.09</v>
      </c>
      <c r="M38" s="413">
        <f t="shared" si="19"/>
        <v>4.7300000000000004</v>
      </c>
      <c r="N38" s="451"/>
      <c r="O38" s="199" t="str">
        <f t="shared" si="12"/>
        <v xml:space="preserve">    -</v>
      </c>
      <c r="P38" s="454"/>
      <c r="Q38" s="201" t="str">
        <f t="shared" si="13"/>
        <v xml:space="preserve">    -</v>
      </c>
      <c r="R38" s="126"/>
      <c r="S38" s="346">
        <f t="shared" si="20"/>
        <v>0</v>
      </c>
      <c r="T38" s="346">
        <f t="shared" si="14"/>
        <v>0</v>
      </c>
      <c r="U38" s="491"/>
      <c r="V38" s="329"/>
      <c r="W38" s="335"/>
      <c r="X38" s="275"/>
      <c r="Y38" s="275"/>
      <c r="Z38" s="275"/>
      <c r="AA38" s="275"/>
      <c r="AB38" s="275"/>
      <c r="AC38" s="275"/>
      <c r="AD38" s="275"/>
      <c r="AE38" s="275"/>
      <c r="AF38" s="275"/>
      <c r="AG38" s="269"/>
      <c r="AH38" s="175"/>
      <c r="AI38" s="175"/>
      <c r="AJ38" s="175"/>
      <c r="AK38" s="175"/>
    </row>
    <row r="39" spans="1:37" ht="18.899999999999999" customHeight="1" x14ac:dyDescent="0.35">
      <c r="A39" s="119"/>
      <c r="B39" s="139"/>
      <c r="C39" s="444" t="s">
        <v>320</v>
      </c>
      <c r="D39" s="405" t="s">
        <v>362</v>
      </c>
      <c r="E39" s="411">
        <v>250</v>
      </c>
      <c r="F39" s="406" t="s">
        <v>321</v>
      </c>
      <c r="G39" s="506" t="s">
        <v>475</v>
      </c>
      <c r="H39" s="507"/>
      <c r="I39" s="406" t="s">
        <v>225</v>
      </c>
      <c r="J39" s="412" t="s">
        <v>227</v>
      </c>
      <c r="K39" s="408">
        <f t="shared" si="18"/>
        <v>11207.865168539325</v>
      </c>
      <c r="L39" s="409">
        <v>3.56</v>
      </c>
      <c r="M39" s="413">
        <f t="shared" si="19"/>
        <v>1.67</v>
      </c>
      <c r="N39" s="451"/>
      <c r="O39" s="199" t="str">
        <f t="shared" si="12"/>
        <v xml:space="preserve">    -</v>
      </c>
      <c r="P39" s="454"/>
      <c r="Q39" s="201" t="str">
        <f t="shared" si="13"/>
        <v xml:space="preserve">    -</v>
      </c>
      <c r="R39" s="119"/>
      <c r="S39" s="346">
        <f t="shared" si="20"/>
        <v>0</v>
      </c>
      <c r="T39" s="346">
        <f t="shared" si="14"/>
        <v>0</v>
      </c>
      <c r="U39" s="491"/>
      <c r="V39" s="329" t="str">
        <f>V45&amp;TEXT(TLW,"#,###.00")</f>
        <v xml:space="preserve"> per pound or 39,900.00</v>
      </c>
      <c r="W39" s="335"/>
    </row>
    <row r="40" spans="1:37" s="142" customFormat="1" ht="18.899999999999999" customHeight="1" x14ac:dyDescent="0.35">
      <c r="A40" s="140"/>
      <c r="B40" s="141"/>
      <c r="C40" s="444" t="s">
        <v>320</v>
      </c>
      <c r="D40" s="405" t="s">
        <v>362</v>
      </c>
      <c r="E40" s="405">
        <v>250</v>
      </c>
      <c r="F40" s="406" t="s">
        <v>321</v>
      </c>
      <c r="G40" s="506" t="s">
        <v>476</v>
      </c>
      <c r="H40" s="507"/>
      <c r="I40" s="406" t="s">
        <v>231</v>
      </c>
      <c r="J40" s="406" t="s">
        <v>232</v>
      </c>
      <c r="K40" s="408">
        <f t="shared" si="18"/>
        <v>19463.414634146342</v>
      </c>
      <c r="L40" s="406">
        <v>2.0499999999999998</v>
      </c>
      <c r="M40" s="413">
        <f t="shared" si="19"/>
        <v>0.96</v>
      </c>
      <c r="N40" s="451"/>
      <c r="O40" s="199" t="str">
        <f t="shared" si="12"/>
        <v xml:space="preserve">    -</v>
      </c>
      <c r="P40" s="454"/>
      <c r="Q40" s="201" t="str">
        <f t="shared" si="13"/>
        <v xml:space="preserve">    -</v>
      </c>
      <c r="S40" s="346">
        <f t="shared" si="20"/>
        <v>0</v>
      </c>
      <c r="T40" s="346">
        <f t="shared" si="14"/>
        <v>0</v>
      </c>
      <c r="U40" s="493"/>
      <c r="V40" s="333"/>
      <c r="W40" s="333"/>
      <c r="X40" s="277"/>
      <c r="Y40" s="277"/>
      <c r="Z40" s="277"/>
      <c r="AA40" s="277"/>
      <c r="AB40" s="277"/>
      <c r="AC40" s="277"/>
      <c r="AD40" s="277"/>
      <c r="AE40" s="277"/>
      <c r="AF40" s="277"/>
      <c r="AG40" s="273"/>
      <c r="AH40" s="176"/>
      <c r="AI40" s="176"/>
      <c r="AJ40" s="176"/>
      <c r="AK40" s="176"/>
    </row>
    <row r="41" spans="1:37" ht="18.899999999999999" customHeight="1" x14ac:dyDescent="0.35">
      <c r="A41" s="119"/>
      <c r="B41" s="139"/>
      <c r="C41" s="444" t="s">
        <v>312</v>
      </c>
      <c r="D41" s="405" t="s">
        <v>353</v>
      </c>
      <c r="E41" s="411">
        <v>542</v>
      </c>
      <c r="F41" s="406" t="s">
        <v>380</v>
      </c>
      <c r="G41" s="508" t="s">
        <v>418</v>
      </c>
      <c r="H41" s="509"/>
      <c r="I41" s="406" t="s">
        <v>385</v>
      </c>
      <c r="J41" s="412" t="s">
        <v>382</v>
      </c>
      <c r="K41" s="408">
        <f t="shared" si="18"/>
        <v>7112.2994652406414</v>
      </c>
      <c r="L41" s="409">
        <v>5.61</v>
      </c>
      <c r="M41" s="413">
        <f t="shared" si="19"/>
        <v>2.63</v>
      </c>
      <c r="N41"/>
      <c r="O41" s="279" t="str">
        <f t="shared" si="12"/>
        <v xml:space="preserve">    -</v>
      </c>
      <c r="P41" s="455"/>
      <c r="Q41" s="281" t="str">
        <f t="shared" si="13"/>
        <v xml:space="preserve">    -</v>
      </c>
      <c r="R41" s="119"/>
      <c r="S41" s="346">
        <f t="shared" si="20"/>
        <v>0</v>
      </c>
      <c r="T41" s="346">
        <f t="shared" si="14"/>
        <v>0</v>
      </c>
      <c r="U41" s="491"/>
      <c r="V41" s="337"/>
      <c r="W41" s="337"/>
      <c r="X41" s="174"/>
      <c r="Y41" s="174"/>
      <c r="Z41" s="174"/>
      <c r="AA41" s="174"/>
      <c r="AB41" s="174"/>
      <c r="AC41" s="174"/>
      <c r="AD41" s="174"/>
      <c r="AE41" s="174"/>
      <c r="AF41" s="174"/>
      <c r="AG41" s="272"/>
      <c r="AH41" s="174"/>
      <c r="AI41" s="174"/>
      <c r="AJ41" s="174"/>
      <c r="AK41" s="174"/>
    </row>
    <row r="42" spans="1:37" ht="18.899999999999999" customHeight="1" x14ac:dyDescent="0.35">
      <c r="A42" s="119"/>
      <c r="B42" s="139"/>
      <c r="C42" s="444" t="s">
        <v>357</v>
      </c>
      <c r="D42" s="405" t="s">
        <v>381</v>
      </c>
      <c r="E42" s="411">
        <v>370</v>
      </c>
      <c r="F42" s="406" t="s">
        <v>380</v>
      </c>
      <c r="G42" s="506" t="s">
        <v>477</v>
      </c>
      <c r="H42" s="507"/>
      <c r="I42" s="406" t="s">
        <v>291</v>
      </c>
      <c r="J42" s="412" t="s">
        <v>290</v>
      </c>
      <c r="K42" s="408">
        <f t="shared" si="18"/>
        <v>10417.7545691906</v>
      </c>
      <c r="L42" s="409">
        <v>3.83</v>
      </c>
      <c r="M42" s="413">
        <f t="shared" si="19"/>
        <v>1.79</v>
      </c>
      <c r="N42" s="452"/>
      <c r="O42" s="279" t="str">
        <f t="shared" si="12"/>
        <v xml:space="preserve">    -</v>
      </c>
      <c r="P42" s="455"/>
      <c r="Q42" s="281" t="str">
        <f t="shared" si="13"/>
        <v xml:space="preserve">    -</v>
      </c>
      <c r="R42" s="119"/>
      <c r="S42" s="346">
        <f t="shared" si="20"/>
        <v>0</v>
      </c>
      <c r="T42" s="346">
        <f t="shared" si="14"/>
        <v>0</v>
      </c>
      <c r="U42" s="491"/>
      <c r="V42" s="337"/>
      <c r="W42" s="337"/>
      <c r="X42" s="174"/>
      <c r="Y42" s="174"/>
      <c r="Z42" s="174"/>
      <c r="AA42" s="174"/>
      <c r="AB42" s="174"/>
      <c r="AC42" s="174"/>
      <c r="AD42" s="174"/>
      <c r="AE42" s="174"/>
      <c r="AF42" s="174"/>
      <c r="AG42" s="272"/>
      <c r="AH42" s="174"/>
      <c r="AI42" s="174"/>
      <c r="AJ42" s="174"/>
      <c r="AK42" s="174"/>
    </row>
    <row r="43" spans="1:37" ht="18.899999999999999" customHeight="1" x14ac:dyDescent="0.35">
      <c r="A43" s="119"/>
      <c r="B43" s="139" t="s">
        <v>176</v>
      </c>
      <c r="C43" s="448" t="s">
        <v>27</v>
      </c>
      <c r="D43" s="414" t="s">
        <v>360</v>
      </c>
      <c r="E43" s="431">
        <v>1000</v>
      </c>
      <c r="F43" s="417" t="s">
        <v>317</v>
      </c>
      <c r="G43" s="504" t="s">
        <v>211</v>
      </c>
      <c r="H43" s="505"/>
      <c r="I43" s="417" t="s">
        <v>29</v>
      </c>
      <c r="J43" s="432" t="s">
        <v>128</v>
      </c>
      <c r="K43" s="419">
        <f t="shared" ref="K43" si="21">39900/$L43</f>
        <v>9477.4346793349177</v>
      </c>
      <c r="L43" s="433">
        <v>4.21</v>
      </c>
      <c r="M43" s="426">
        <f t="shared" ref="M43" si="22">ROUND((PTV*$L43),2)</f>
        <v>1.97</v>
      </c>
      <c r="N43" s="451"/>
      <c r="O43" s="199" t="str">
        <f t="shared" si="12"/>
        <v xml:space="preserve">    -</v>
      </c>
      <c r="P43" s="454"/>
      <c r="Q43" s="201" t="str">
        <f t="shared" si="13"/>
        <v xml:space="preserve">    -</v>
      </c>
      <c r="R43" s="119"/>
      <c r="S43" s="346">
        <f t="shared" si="17"/>
        <v>0</v>
      </c>
      <c r="T43" s="346">
        <f t="shared" si="14"/>
        <v>0</v>
      </c>
      <c r="U43" s="491"/>
      <c r="W43" s="335"/>
    </row>
    <row r="44" spans="1:37" ht="18.899999999999999" customHeight="1" x14ac:dyDescent="0.35">
      <c r="A44" s="119"/>
      <c r="B44" s="138" t="s">
        <v>11</v>
      </c>
      <c r="C44" s="445" t="s">
        <v>310</v>
      </c>
      <c r="D44" s="414" t="s">
        <v>352</v>
      </c>
      <c r="E44" s="431">
        <v>1151</v>
      </c>
      <c r="F44" s="417" t="s">
        <v>311</v>
      </c>
      <c r="G44" s="504" t="s">
        <v>237</v>
      </c>
      <c r="H44" s="505"/>
      <c r="I44" s="417" t="s">
        <v>24</v>
      </c>
      <c r="J44" s="432" t="s">
        <v>123</v>
      </c>
      <c r="K44" s="419">
        <f t="shared" ref="K44:K54" si="23">39900/$L44</f>
        <v>4067.2782874617733</v>
      </c>
      <c r="L44" s="433">
        <v>9.81</v>
      </c>
      <c r="M44" s="426">
        <f t="shared" ref="M44:M54" si="24">ROUND((PTV*$L44),2)</f>
        <v>4.5999999999999996</v>
      </c>
      <c r="N44" s="452"/>
      <c r="O44" s="279" t="str">
        <f t="shared" si="12"/>
        <v xml:space="preserve">    -</v>
      </c>
      <c r="P44" s="455"/>
      <c r="Q44" s="281" t="str">
        <f t="shared" si="13"/>
        <v xml:space="preserve">    -</v>
      </c>
      <c r="R44" s="119"/>
      <c r="S44" s="346">
        <f t="shared" ref="S44:S50" si="25">N44*M44</f>
        <v>0</v>
      </c>
      <c r="T44" s="346">
        <f t="shared" si="14"/>
        <v>0</v>
      </c>
      <c r="U44" s="491"/>
      <c r="V44" s="334"/>
      <c r="W44" s="334"/>
      <c r="X44" s="173"/>
      <c r="Y44" s="173"/>
      <c r="Z44" s="173"/>
      <c r="AA44" s="173"/>
      <c r="AB44" s="173"/>
      <c r="AC44" s="173"/>
      <c r="AD44" s="173"/>
      <c r="AE44" s="173"/>
      <c r="AF44" s="173"/>
      <c r="AG44" s="271"/>
      <c r="AH44" s="173"/>
      <c r="AI44" s="173"/>
      <c r="AJ44" s="173"/>
    </row>
    <row r="45" spans="1:37" s="131" customFormat="1" ht="18.899999999999999" customHeight="1" x14ac:dyDescent="0.35">
      <c r="A45" s="126"/>
      <c r="B45" s="139" t="s">
        <v>314</v>
      </c>
      <c r="C45" s="448" t="s">
        <v>312</v>
      </c>
      <c r="D45" s="414" t="s">
        <v>353</v>
      </c>
      <c r="E45" s="431">
        <v>1141</v>
      </c>
      <c r="F45" s="417" t="s">
        <v>311</v>
      </c>
      <c r="G45" s="504" t="s">
        <v>412</v>
      </c>
      <c r="H45" s="505"/>
      <c r="I45" s="417" t="s">
        <v>44</v>
      </c>
      <c r="J45" s="432" t="s">
        <v>129</v>
      </c>
      <c r="K45" s="419">
        <f t="shared" si="23"/>
        <v>4104.9382716049377</v>
      </c>
      <c r="L45" s="433">
        <v>9.7200000000000006</v>
      </c>
      <c r="M45" s="426">
        <f t="shared" si="24"/>
        <v>4.55</v>
      </c>
      <c r="N45" s="451"/>
      <c r="O45" s="199" t="str">
        <f t="shared" si="12"/>
        <v xml:space="preserve">    -</v>
      </c>
      <c r="P45" s="454"/>
      <c r="Q45" s="201" t="str">
        <f t="shared" si="13"/>
        <v xml:space="preserve">    -</v>
      </c>
      <c r="R45" s="126"/>
      <c r="S45" s="346">
        <f t="shared" si="25"/>
        <v>0</v>
      </c>
      <c r="T45" s="346">
        <f t="shared" si="14"/>
        <v>0</v>
      </c>
      <c r="U45" s="491"/>
      <c r="V45" s="329" t="s">
        <v>280</v>
      </c>
      <c r="W45" s="335"/>
      <c r="X45" s="275"/>
      <c r="Y45" s="275"/>
      <c r="Z45" s="275"/>
      <c r="AA45" s="275"/>
      <c r="AB45" s="275"/>
      <c r="AC45" s="275"/>
      <c r="AD45" s="275"/>
      <c r="AE45" s="275"/>
      <c r="AF45" s="275"/>
      <c r="AG45" s="269"/>
      <c r="AH45" s="175"/>
      <c r="AI45" s="175"/>
      <c r="AJ45" s="175"/>
      <c r="AK45" s="175"/>
    </row>
    <row r="46" spans="1:37" ht="18.899999999999999" customHeight="1" x14ac:dyDescent="0.35">
      <c r="A46" s="119"/>
      <c r="B46" s="139" t="s">
        <v>313</v>
      </c>
      <c r="C46" s="448" t="s">
        <v>312</v>
      </c>
      <c r="D46" s="414" t="s">
        <v>353</v>
      </c>
      <c r="E46" s="434">
        <v>1141</v>
      </c>
      <c r="F46" s="417" t="s">
        <v>311</v>
      </c>
      <c r="G46" s="504" t="s">
        <v>377</v>
      </c>
      <c r="H46" s="505"/>
      <c r="I46" s="417" t="s">
        <v>36</v>
      </c>
      <c r="J46" s="432" t="s">
        <v>124</v>
      </c>
      <c r="K46" s="419">
        <f t="shared" si="23"/>
        <v>4104.9382716049377</v>
      </c>
      <c r="L46" s="433">
        <v>9.7200000000000006</v>
      </c>
      <c r="M46" s="426">
        <f t="shared" si="24"/>
        <v>4.55</v>
      </c>
      <c r="N46" s="451"/>
      <c r="O46" s="199" t="str">
        <f t="shared" si="12"/>
        <v xml:space="preserve">    -</v>
      </c>
      <c r="P46" s="454"/>
      <c r="Q46" s="201" t="str">
        <f t="shared" si="13"/>
        <v xml:space="preserve">    -</v>
      </c>
      <c r="R46" s="119"/>
      <c r="S46" s="346">
        <f t="shared" si="25"/>
        <v>0</v>
      </c>
      <c r="T46" s="346">
        <f t="shared" si="14"/>
        <v>0</v>
      </c>
      <c r="U46" s="491"/>
      <c r="V46" s="329" t="s">
        <v>283</v>
      </c>
      <c r="W46" s="335"/>
    </row>
    <row r="47" spans="1:37" ht="18.899999999999999" customHeight="1" x14ac:dyDescent="0.35">
      <c r="A47" s="119"/>
      <c r="B47" s="139" t="s">
        <v>66</v>
      </c>
      <c r="C47" s="448" t="s">
        <v>355</v>
      </c>
      <c r="D47" s="414" t="s">
        <v>356</v>
      </c>
      <c r="E47" s="435">
        <v>760</v>
      </c>
      <c r="F47" s="417" t="s">
        <v>311</v>
      </c>
      <c r="G47" s="504" t="s">
        <v>349</v>
      </c>
      <c r="H47" s="505"/>
      <c r="I47" s="417" t="s">
        <v>26</v>
      </c>
      <c r="J47" s="436" t="s">
        <v>5</v>
      </c>
      <c r="K47" s="419">
        <f t="shared" si="23"/>
        <v>6157.4074074074069</v>
      </c>
      <c r="L47" s="433">
        <v>6.48</v>
      </c>
      <c r="M47" s="426">
        <f t="shared" si="24"/>
        <v>3.04</v>
      </c>
      <c r="N47" s="451"/>
      <c r="O47" s="199" t="str">
        <f t="shared" si="12"/>
        <v xml:space="preserve">    -</v>
      </c>
      <c r="P47" s="454"/>
      <c r="Q47" s="201" t="str">
        <f t="shared" si="13"/>
        <v xml:space="preserve">    -</v>
      </c>
      <c r="R47" s="119"/>
      <c r="S47" s="346">
        <f t="shared" si="25"/>
        <v>0</v>
      </c>
      <c r="T47" s="346">
        <f t="shared" si="14"/>
        <v>0</v>
      </c>
      <c r="U47" s="491"/>
      <c r="V47" s="329" t="s">
        <v>279</v>
      </c>
      <c r="W47" s="335"/>
    </row>
    <row r="48" spans="1:37" ht="18.899999999999999" customHeight="1" x14ac:dyDescent="0.35">
      <c r="A48" s="119"/>
      <c r="B48" s="139" t="s">
        <v>180</v>
      </c>
      <c r="C48" s="448" t="s">
        <v>357</v>
      </c>
      <c r="D48" s="414" t="s">
        <v>359</v>
      </c>
      <c r="E48" s="431">
        <v>774</v>
      </c>
      <c r="F48" s="417" t="s">
        <v>311</v>
      </c>
      <c r="G48" s="504" t="s">
        <v>224</v>
      </c>
      <c r="H48" s="505"/>
      <c r="I48" s="417" t="s">
        <v>38</v>
      </c>
      <c r="J48" s="432" t="s">
        <v>125</v>
      </c>
      <c r="K48" s="419">
        <f t="shared" si="23"/>
        <v>6045.454545454546</v>
      </c>
      <c r="L48" s="433">
        <v>6.6</v>
      </c>
      <c r="M48" s="426">
        <f t="shared" si="24"/>
        <v>3.09</v>
      </c>
      <c r="N48" s="451"/>
      <c r="O48" s="199" t="str">
        <f t="shared" si="12"/>
        <v xml:space="preserve">    -</v>
      </c>
      <c r="P48" s="454"/>
      <c r="Q48" s="201" t="str">
        <f t="shared" si="13"/>
        <v xml:space="preserve">    -</v>
      </c>
      <c r="R48" s="119"/>
      <c r="S48" s="346">
        <f t="shared" si="25"/>
        <v>0</v>
      </c>
      <c r="T48" s="346">
        <f t="shared" si="14"/>
        <v>0</v>
      </c>
      <c r="U48" s="491"/>
      <c r="V48" s="337" t="str">
        <f>V7&amp;School_Year&amp;V35&amp;SEPDSRD&amp;V46&amp;TEXT(PTV,"$#0.0000")&amp;V45&amp;TEXT(PTV*TLW,"$#,###.00")&amp;V47</f>
        <v>The Pass Thru Value (PTV) or NOI (Net Off Invoice) discount amount has been determined based on the quantity of tomato paste in the products being offered under this program. 100332 values quoted for the SY2020/2021 were provided by FNS via the 11/01/2019 NMPA notification @ $0.4686 per pound or $18,697.14 per truckload of paste. The corresponding Pass Through Value Discount per case for each product is indicated above.</v>
      </c>
      <c r="W48" s="337"/>
      <c r="X48" s="174"/>
      <c r="Y48" s="174"/>
      <c r="Z48" s="174"/>
      <c r="AA48" s="174"/>
      <c r="AB48" s="174"/>
      <c r="AC48" s="174"/>
      <c r="AD48" s="174"/>
      <c r="AE48" s="174"/>
      <c r="AF48" s="174"/>
      <c r="AG48" s="272"/>
      <c r="AH48" s="174"/>
      <c r="AI48" s="174"/>
      <c r="AJ48" s="174"/>
      <c r="AK48" s="174"/>
    </row>
    <row r="49" spans="1:37" s="131" customFormat="1" ht="18.899999999999999" customHeight="1" x14ac:dyDescent="0.35">
      <c r="A49" s="126"/>
      <c r="B49" s="139"/>
      <c r="C49" s="448" t="s">
        <v>357</v>
      </c>
      <c r="D49" s="414" t="s">
        <v>358</v>
      </c>
      <c r="E49" s="424">
        <v>1161</v>
      </c>
      <c r="F49" s="417" t="s">
        <v>311</v>
      </c>
      <c r="G49" s="504" t="s">
        <v>219</v>
      </c>
      <c r="H49" s="505"/>
      <c r="I49" s="417" t="s">
        <v>220</v>
      </c>
      <c r="J49" s="432" t="s">
        <v>221</v>
      </c>
      <c r="K49" s="419">
        <f t="shared" si="23"/>
        <v>4034.3781597573302</v>
      </c>
      <c r="L49" s="433">
        <v>9.89</v>
      </c>
      <c r="M49" s="426">
        <f t="shared" si="24"/>
        <v>4.63</v>
      </c>
      <c r="N49" s="451"/>
      <c r="O49" s="199" t="str">
        <f t="shared" si="12"/>
        <v xml:space="preserve">    -</v>
      </c>
      <c r="P49" s="454"/>
      <c r="Q49" s="201" t="str">
        <f t="shared" si="13"/>
        <v xml:space="preserve">    -</v>
      </c>
      <c r="R49" s="126"/>
      <c r="S49" s="346">
        <f t="shared" si="25"/>
        <v>0</v>
      </c>
      <c r="T49" s="346">
        <f t="shared" si="14"/>
        <v>0</v>
      </c>
      <c r="U49" s="491"/>
      <c r="V49" s="336"/>
      <c r="W49" s="335"/>
      <c r="X49" s="275"/>
      <c r="Y49" s="275"/>
      <c r="Z49" s="275"/>
      <c r="AA49" s="275"/>
      <c r="AB49" s="275"/>
      <c r="AC49" s="275"/>
      <c r="AD49" s="275"/>
      <c r="AE49" s="275"/>
      <c r="AF49" s="275"/>
      <c r="AG49" s="269"/>
      <c r="AH49" s="175"/>
      <c r="AI49" s="175"/>
      <c r="AJ49" s="175"/>
      <c r="AK49" s="175"/>
    </row>
    <row r="50" spans="1:37" s="131" customFormat="1" ht="18.899999999999999" customHeight="1" x14ac:dyDescent="0.35">
      <c r="A50" s="126"/>
      <c r="B50" s="139" t="s">
        <v>315</v>
      </c>
      <c r="C50" s="448" t="s">
        <v>316</v>
      </c>
      <c r="D50" s="414" t="s">
        <v>354</v>
      </c>
      <c r="E50" s="431">
        <v>961</v>
      </c>
      <c r="F50" s="417" t="s">
        <v>311</v>
      </c>
      <c r="G50" s="504" t="s">
        <v>378</v>
      </c>
      <c r="H50" s="505"/>
      <c r="I50" s="437" t="s">
        <v>119</v>
      </c>
      <c r="J50" s="432" t="s">
        <v>168</v>
      </c>
      <c r="K50" s="419">
        <f t="shared" si="23"/>
        <v>4848.1166464155522</v>
      </c>
      <c r="L50" s="433">
        <v>8.23</v>
      </c>
      <c r="M50" s="426">
        <f>ROUNDUP((PTV*$L50),2)</f>
        <v>3.86</v>
      </c>
      <c r="N50" s="451"/>
      <c r="O50" s="199" t="str">
        <f t="shared" si="12"/>
        <v xml:space="preserve">    -</v>
      </c>
      <c r="P50" s="454"/>
      <c r="Q50" s="201" t="str">
        <f t="shared" si="13"/>
        <v xml:space="preserve">    -</v>
      </c>
      <c r="R50" s="126"/>
      <c r="S50" s="346">
        <f t="shared" si="25"/>
        <v>0</v>
      </c>
      <c r="T50" s="346">
        <f t="shared" si="14"/>
        <v>0</v>
      </c>
      <c r="U50" s="491"/>
      <c r="V50" s="336"/>
      <c r="W50" s="335"/>
      <c r="X50" s="275"/>
      <c r="Y50" s="275"/>
      <c r="Z50" s="275"/>
      <c r="AA50" s="275"/>
      <c r="AB50" s="275"/>
      <c r="AC50" s="275"/>
      <c r="AD50" s="275"/>
      <c r="AE50" s="275"/>
      <c r="AF50" s="275"/>
      <c r="AG50" s="269"/>
      <c r="AH50" s="175"/>
      <c r="AI50" s="175"/>
      <c r="AJ50" s="175"/>
      <c r="AK50" s="175"/>
    </row>
    <row r="51" spans="1:37" s="274" customFormat="1" ht="18.899999999999999" customHeight="1" x14ac:dyDescent="0.35">
      <c r="A51" s="119"/>
      <c r="B51" s="139"/>
      <c r="C51" s="448" t="s">
        <v>294</v>
      </c>
      <c r="D51" s="414" t="s">
        <v>361</v>
      </c>
      <c r="E51" s="431">
        <v>1000</v>
      </c>
      <c r="F51" s="417" t="s">
        <v>318</v>
      </c>
      <c r="G51" s="504" t="s">
        <v>482</v>
      </c>
      <c r="H51" s="505"/>
      <c r="I51" s="416" t="s">
        <v>295</v>
      </c>
      <c r="J51" s="436" t="s">
        <v>296</v>
      </c>
      <c r="K51" s="425">
        <f t="shared" si="23"/>
        <v>10257.069408740359</v>
      </c>
      <c r="L51" s="420">
        <v>3.89</v>
      </c>
      <c r="M51" s="426">
        <f t="shared" si="24"/>
        <v>1.82</v>
      </c>
      <c r="N51" s="451"/>
      <c r="O51" s="199" t="str">
        <f t="shared" si="12"/>
        <v xml:space="preserve">    -</v>
      </c>
      <c r="P51" s="454"/>
      <c r="Q51" s="201" t="str">
        <f t="shared" si="13"/>
        <v xml:space="preserve">    -</v>
      </c>
      <c r="R51" s="119"/>
      <c r="S51" s="346">
        <f t="shared" si="17"/>
        <v>0</v>
      </c>
      <c r="T51" s="346">
        <f t="shared" si="14"/>
        <v>0</v>
      </c>
      <c r="U51" s="491"/>
      <c r="V51" s="329"/>
      <c r="W51" s="335"/>
      <c r="AG51" s="268"/>
      <c r="AH51" s="158"/>
      <c r="AI51" s="158"/>
      <c r="AJ51" s="158"/>
      <c r="AK51" s="158"/>
    </row>
    <row r="52" spans="1:37" s="274" customFormat="1" ht="18.899999999999999" customHeight="1" x14ac:dyDescent="0.35">
      <c r="A52" s="119"/>
      <c r="B52" s="139"/>
      <c r="C52" s="447" t="s">
        <v>319</v>
      </c>
      <c r="D52" s="421" t="s">
        <v>292</v>
      </c>
      <c r="E52" s="438">
        <v>400</v>
      </c>
      <c r="F52" s="416" t="s">
        <v>311</v>
      </c>
      <c r="G52" s="504" t="s">
        <v>483</v>
      </c>
      <c r="H52" s="505"/>
      <c r="I52" s="416" t="s">
        <v>289</v>
      </c>
      <c r="J52" s="436" t="s">
        <v>288</v>
      </c>
      <c r="K52" s="425">
        <f t="shared" si="23"/>
        <v>11946.107784431138</v>
      </c>
      <c r="L52" s="420">
        <v>3.34</v>
      </c>
      <c r="M52" s="426">
        <f t="shared" si="24"/>
        <v>1.57</v>
      </c>
      <c r="N52" s="451"/>
      <c r="O52" s="199" t="str">
        <f t="shared" si="12"/>
        <v xml:space="preserve">    -</v>
      </c>
      <c r="P52" s="454"/>
      <c r="Q52" s="201" t="str">
        <f t="shared" si="13"/>
        <v xml:space="preserve">    -</v>
      </c>
      <c r="R52" s="119"/>
      <c r="S52" s="346">
        <f t="shared" si="17"/>
        <v>0</v>
      </c>
      <c r="T52" s="346">
        <f t="shared" si="14"/>
        <v>0</v>
      </c>
      <c r="U52" s="491"/>
      <c r="V52" s="329"/>
      <c r="W52" s="335"/>
      <c r="AG52" s="268"/>
      <c r="AH52" s="158"/>
      <c r="AI52" s="158"/>
      <c r="AJ52" s="158"/>
      <c r="AK52" s="158"/>
    </row>
    <row r="53" spans="1:37" s="274" customFormat="1" ht="18.899999999999999" customHeight="1" x14ac:dyDescent="0.35">
      <c r="A53" s="119"/>
      <c r="B53" s="139"/>
      <c r="C53" s="448" t="s">
        <v>357</v>
      </c>
      <c r="D53" s="414" t="s">
        <v>359</v>
      </c>
      <c r="E53" s="438">
        <v>773</v>
      </c>
      <c r="F53" s="416" t="s">
        <v>311</v>
      </c>
      <c r="G53" s="504" t="s">
        <v>484</v>
      </c>
      <c r="H53" s="505"/>
      <c r="I53" s="416" t="s">
        <v>300</v>
      </c>
      <c r="J53" s="436" t="s">
        <v>301</v>
      </c>
      <c r="K53" s="425">
        <f t="shared" si="23"/>
        <v>6186.0465116279065</v>
      </c>
      <c r="L53" s="420">
        <v>6.45</v>
      </c>
      <c r="M53" s="426">
        <f t="shared" si="24"/>
        <v>3.02</v>
      </c>
      <c r="N53" s="451"/>
      <c r="O53" s="199" t="str">
        <f t="shared" si="12"/>
        <v xml:space="preserve">    -</v>
      </c>
      <c r="P53" s="454"/>
      <c r="Q53" s="201" t="str">
        <f t="shared" si="13"/>
        <v xml:space="preserve">    -</v>
      </c>
      <c r="R53" s="119"/>
      <c r="S53" s="346">
        <f t="shared" si="17"/>
        <v>0</v>
      </c>
      <c r="T53" s="346">
        <f t="shared" si="14"/>
        <v>0</v>
      </c>
      <c r="U53" s="491"/>
      <c r="V53" s="329"/>
      <c r="W53" s="335"/>
      <c r="AG53" s="268"/>
      <c r="AH53" s="158"/>
      <c r="AI53" s="158"/>
      <c r="AJ53" s="158"/>
      <c r="AK53" s="158"/>
    </row>
    <row r="54" spans="1:37" s="274" customFormat="1" ht="18.899999999999999" customHeight="1" thickBot="1" x14ac:dyDescent="0.4">
      <c r="A54" s="119"/>
      <c r="B54" s="139"/>
      <c r="C54" s="449" t="s">
        <v>404</v>
      </c>
      <c r="D54" s="439" t="s">
        <v>405</v>
      </c>
      <c r="E54" s="440">
        <v>1130</v>
      </c>
      <c r="F54" s="441" t="s">
        <v>311</v>
      </c>
      <c r="G54" s="502" t="s">
        <v>438</v>
      </c>
      <c r="H54" s="503"/>
      <c r="I54" s="427" t="s">
        <v>386</v>
      </c>
      <c r="J54" s="442" t="s">
        <v>387</v>
      </c>
      <c r="K54" s="428">
        <f t="shared" si="23"/>
        <v>4231.1770943796391</v>
      </c>
      <c r="L54" s="429">
        <v>9.43</v>
      </c>
      <c r="M54" s="430">
        <f t="shared" si="24"/>
        <v>4.42</v>
      </c>
      <c r="N54" s="451"/>
      <c r="O54" s="199" t="str">
        <f t="shared" si="12"/>
        <v xml:space="preserve">    -</v>
      </c>
      <c r="P54" s="454"/>
      <c r="Q54" s="201" t="str">
        <f t="shared" si="13"/>
        <v xml:space="preserve">    -</v>
      </c>
      <c r="R54" s="119"/>
      <c r="S54" s="346">
        <f t="shared" si="17"/>
        <v>0</v>
      </c>
      <c r="T54" s="346">
        <f t="shared" si="14"/>
        <v>0</v>
      </c>
      <c r="U54" s="491"/>
      <c r="V54" s="329"/>
      <c r="W54" s="335"/>
      <c r="AG54" s="268"/>
      <c r="AH54" s="158"/>
      <c r="AI54" s="158"/>
      <c r="AJ54" s="158"/>
      <c r="AK54" s="158"/>
    </row>
    <row r="55" spans="1:37" s="274" customFormat="1" ht="29.25" customHeight="1" thickBot="1" x14ac:dyDescent="0.4">
      <c r="A55" s="119"/>
      <c r="B55" s="124"/>
      <c r="C55" s="401"/>
      <c r="D55" s="329"/>
      <c r="E55" s="329"/>
      <c r="F55" s="401"/>
      <c r="G55" s="538" t="s">
        <v>456</v>
      </c>
      <c r="H55" s="538"/>
      <c r="I55" s="538"/>
      <c r="J55" s="390"/>
      <c r="K55" s="376"/>
      <c r="L55" s="553" t="s">
        <v>444</v>
      </c>
      <c r="M55" s="554"/>
      <c r="N55" s="150">
        <f>SUM(N34:N54,N21:N32,N8:N19)</f>
        <v>0</v>
      </c>
      <c r="O55" s="488">
        <f>SUM(O34:O54,O21:O32,O8:O19)</f>
        <v>0</v>
      </c>
      <c r="P55" s="150">
        <f>SUM(P34:P54,P21:P32,P8:P19)</f>
        <v>0</v>
      </c>
      <c r="Q55" s="488">
        <f>SUM(Q34:Q54,Q21:Q32,Q8:Q19)</f>
        <v>0</v>
      </c>
      <c r="R55" s="119"/>
      <c r="S55" s="346">
        <f>SUM(S34:S54,S21:S32,S8:S19)</f>
        <v>0</v>
      </c>
      <c r="T55" s="346">
        <f>SUM(T34:T54,T21:T32,T8:T19)</f>
        <v>0</v>
      </c>
      <c r="U55" s="122"/>
      <c r="V55" s="338"/>
      <c r="W55" s="329"/>
      <c r="AG55" s="268"/>
      <c r="AH55" s="158"/>
      <c r="AI55" s="158"/>
      <c r="AJ55" s="158"/>
      <c r="AK55" s="158"/>
    </row>
    <row r="56" spans="1:37" s="274" customFormat="1" ht="30.75" customHeight="1" thickBot="1" x14ac:dyDescent="0.4">
      <c r="A56" s="125"/>
      <c r="B56" s="152"/>
      <c r="C56" s="533" t="s">
        <v>425</v>
      </c>
      <c r="D56" s="533"/>
      <c r="E56" s="533"/>
      <c r="F56" s="533"/>
      <c r="H56" s="456" t="s">
        <v>452</v>
      </c>
      <c r="I56" s="329"/>
      <c r="J56" s="401"/>
      <c r="K56" s="329"/>
      <c r="L56" s="527" t="s">
        <v>443</v>
      </c>
      <c r="M56" s="528"/>
      <c r="N56" s="529">
        <f>S55</f>
        <v>0</v>
      </c>
      <c r="O56" s="530"/>
      <c r="P56" s="534">
        <f>T55</f>
        <v>0</v>
      </c>
      <c r="Q56" s="535"/>
      <c r="R56" s="119"/>
      <c r="S56" s="177"/>
      <c r="T56" s="177"/>
      <c r="U56" s="122"/>
      <c r="V56" s="329"/>
      <c r="W56" s="329"/>
      <c r="AG56" s="268"/>
      <c r="AH56" s="158"/>
      <c r="AI56" s="158"/>
      <c r="AJ56" s="158"/>
      <c r="AK56" s="158"/>
    </row>
    <row r="57" spans="1:37" s="274" customFormat="1" ht="20.149999999999999" customHeight="1" x14ac:dyDescent="0.35">
      <c r="A57" s="119"/>
      <c r="B57" s="119"/>
      <c r="C57" s="526" t="str">
        <f>("*100332 = Totes of Tomato Paste / 1 Tote = 2,850 lbs of Paste / 1 truckload of 100332 = 14 Totes or "&amp;TLW&amp;" lbs of Paste")</f>
        <v>*100332 = Totes of Tomato Paste / 1 Tote = 2,850 lbs of Paste / 1 truckload of 100332 = 14 Totes or 39900 lbs of Paste</v>
      </c>
      <c r="D57" s="526"/>
      <c r="E57" s="526"/>
      <c r="F57" s="526"/>
      <c r="G57" s="526"/>
      <c r="H57" s="526"/>
      <c r="I57" s="526"/>
      <c r="J57" s="526"/>
      <c r="K57" s="396"/>
      <c r="L57" s="391"/>
      <c r="M57" s="391"/>
      <c r="N57" s="328"/>
      <c r="O57" s="328"/>
      <c r="P57" s="328"/>
      <c r="Q57" s="328"/>
      <c r="R57" s="153"/>
      <c r="S57" s="351"/>
      <c r="T57" s="177"/>
      <c r="U57" s="122"/>
      <c r="V57" s="329"/>
      <c r="W57" s="329"/>
      <c r="AG57" s="268"/>
      <c r="AH57" s="158"/>
      <c r="AI57" s="158"/>
      <c r="AJ57" s="158"/>
      <c r="AK57" s="158"/>
    </row>
    <row r="58" spans="1:37" s="274" customFormat="1" ht="39.9" customHeight="1" x14ac:dyDescent="0.25">
      <c r="A58" s="119"/>
      <c r="B58" s="119"/>
      <c r="C58" s="531" t="str">
        <f>V48</f>
        <v>The Pass Thru Value (PTV) or NOI (Net Off Invoice) discount amount has been determined based on the quantity of tomato paste in the products being offered under this program. 100332 values quoted for the SY2020/2021 were provided by FNS via the 11/01/2019 NMPA notification @ $0.4686 per pound or $18,697.14 per truckload of paste. The corresponding Pass Through Value Discount per case for each product is indicated above.</v>
      </c>
      <c r="D58" s="531"/>
      <c r="E58" s="531"/>
      <c r="F58" s="531"/>
      <c r="G58" s="531"/>
      <c r="H58" s="531"/>
      <c r="I58" s="531"/>
      <c r="J58" s="531"/>
      <c r="K58" s="531"/>
      <c r="L58" s="531"/>
      <c r="M58" s="531"/>
      <c r="N58" s="531"/>
      <c r="O58" s="531"/>
      <c r="P58" s="531"/>
      <c r="Q58" s="531"/>
      <c r="R58" s="119"/>
      <c r="S58" s="177"/>
      <c r="T58" s="177"/>
      <c r="U58" s="122"/>
      <c r="V58" s="329"/>
      <c r="W58" s="329"/>
      <c r="AG58" s="268"/>
      <c r="AH58" s="158"/>
      <c r="AI58" s="158"/>
      <c r="AJ58" s="158"/>
      <c r="AK58" s="158"/>
    </row>
    <row r="59" spans="1:37" s="274" customFormat="1" ht="20.149999999999999" customHeight="1" x14ac:dyDescent="0.25">
      <c r="A59" s="119"/>
      <c r="B59" s="124"/>
      <c r="C59" s="532" t="s">
        <v>450</v>
      </c>
      <c r="D59" s="532"/>
      <c r="E59" s="532"/>
      <c r="F59" s="532"/>
      <c r="G59" s="532"/>
      <c r="H59" s="532"/>
      <c r="I59" s="532"/>
      <c r="J59" s="532"/>
      <c r="K59" s="532"/>
      <c r="L59" s="532"/>
      <c r="M59" s="532"/>
      <c r="N59" s="532"/>
      <c r="O59" s="532"/>
      <c r="P59" s="532"/>
      <c r="Q59" s="532"/>
      <c r="R59" s="132"/>
      <c r="S59" s="352"/>
      <c r="T59" s="177"/>
      <c r="U59" s="122"/>
      <c r="V59" s="329"/>
      <c r="W59" s="329"/>
      <c r="AG59" s="268"/>
      <c r="AH59" s="158"/>
      <c r="AI59" s="158"/>
      <c r="AJ59" s="158"/>
      <c r="AK59" s="158"/>
    </row>
    <row r="60" spans="1:37" s="177" customFormat="1" ht="17.5" x14ac:dyDescent="0.35">
      <c r="A60" s="123"/>
      <c r="B60" s="144"/>
      <c r="C60" s="402"/>
      <c r="D60" s="155"/>
      <c r="E60" s="155"/>
      <c r="F60" s="402"/>
      <c r="G60" s="123"/>
      <c r="H60" s="123"/>
      <c r="I60" s="123"/>
      <c r="J60" s="402"/>
      <c r="K60" s="156"/>
      <c r="L60" s="123"/>
      <c r="M60" s="157"/>
      <c r="N60" s="123"/>
      <c r="O60" s="164"/>
      <c r="P60" s="123"/>
      <c r="Q60" s="164"/>
      <c r="R60" s="123"/>
      <c r="U60" s="122"/>
      <c r="V60" s="329"/>
      <c r="W60" s="329"/>
      <c r="X60" s="274"/>
      <c r="Y60" s="274"/>
      <c r="Z60" s="274"/>
      <c r="AA60" s="274"/>
      <c r="AB60" s="274"/>
      <c r="AC60" s="274"/>
      <c r="AD60" s="274"/>
      <c r="AE60" s="274"/>
      <c r="AF60" s="274"/>
      <c r="AG60" s="268"/>
      <c r="AH60" s="158"/>
      <c r="AI60" s="158"/>
      <c r="AJ60" s="158"/>
      <c r="AK60" s="158"/>
    </row>
    <row r="61" spans="1:37" s="177" customFormat="1" x14ac:dyDescent="0.25">
      <c r="A61" s="123"/>
      <c r="B61" s="144"/>
      <c r="C61" s="402"/>
      <c r="D61" s="155"/>
      <c r="E61" s="155"/>
      <c r="F61" s="402"/>
      <c r="G61" s="123"/>
      <c r="H61" s="123"/>
      <c r="I61" s="123"/>
      <c r="J61" s="402"/>
      <c r="K61" s="156"/>
      <c r="L61" s="123"/>
      <c r="M61" s="123"/>
      <c r="N61" s="123"/>
      <c r="O61" s="164"/>
      <c r="P61" s="123"/>
      <c r="Q61" s="164"/>
      <c r="R61" s="123"/>
      <c r="U61" s="122"/>
      <c r="V61" s="329"/>
      <c r="W61" s="329"/>
      <c r="X61" s="274"/>
      <c r="Y61" s="274"/>
      <c r="Z61" s="274"/>
      <c r="AA61" s="274"/>
      <c r="AB61" s="274"/>
      <c r="AC61" s="274"/>
      <c r="AD61" s="274"/>
      <c r="AE61" s="274"/>
      <c r="AF61" s="274"/>
      <c r="AG61" s="268"/>
      <c r="AH61" s="158"/>
      <c r="AI61" s="158"/>
      <c r="AJ61" s="158"/>
      <c r="AK61" s="158"/>
    </row>
    <row r="62" spans="1:37" s="177" customFormat="1" x14ac:dyDescent="0.25">
      <c r="A62" s="123"/>
      <c r="B62" s="144"/>
      <c r="C62" s="402"/>
      <c r="D62" s="155"/>
      <c r="E62" s="155"/>
      <c r="F62" s="402"/>
      <c r="G62" s="123"/>
      <c r="H62" s="123"/>
      <c r="I62" s="123"/>
      <c r="J62" s="402"/>
      <c r="K62" s="156"/>
      <c r="L62" s="123"/>
      <c r="M62" s="123"/>
      <c r="N62" s="123"/>
      <c r="O62" s="164"/>
      <c r="P62" s="123"/>
      <c r="Q62" s="164"/>
      <c r="R62" s="123"/>
      <c r="U62" s="122"/>
      <c r="V62" s="329"/>
      <c r="W62" s="329"/>
      <c r="X62" s="274"/>
      <c r="Y62" s="274"/>
      <c r="Z62" s="274"/>
      <c r="AA62" s="274"/>
      <c r="AB62" s="274"/>
      <c r="AC62" s="274"/>
      <c r="AD62" s="274"/>
      <c r="AE62" s="274"/>
      <c r="AF62" s="274"/>
      <c r="AG62" s="268"/>
      <c r="AH62" s="158"/>
      <c r="AI62" s="158"/>
      <c r="AJ62" s="158"/>
      <c r="AK62" s="158"/>
    </row>
    <row r="63" spans="1:37" s="177" customFormat="1" x14ac:dyDescent="0.25">
      <c r="A63" s="123"/>
      <c r="B63" s="144"/>
      <c r="C63" s="402"/>
      <c r="D63" s="155"/>
      <c r="E63" s="155"/>
      <c r="F63" s="402"/>
      <c r="G63" s="123"/>
      <c r="H63" s="123"/>
      <c r="I63" s="123"/>
      <c r="J63" s="402"/>
      <c r="K63" s="156"/>
      <c r="L63" s="123"/>
      <c r="M63" s="123"/>
      <c r="N63" s="123"/>
      <c r="O63" s="164"/>
      <c r="P63" s="123"/>
      <c r="Q63" s="164"/>
      <c r="R63" s="123"/>
      <c r="U63" s="122"/>
      <c r="V63" s="329"/>
      <c r="W63" s="329"/>
      <c r="X63" s="274"/>
      <c r="Y63" s="274"/>
      <c r="Z63" s="274"/>
      <c r="AA63" s="274"/>
      <c r="AB63" s="274"/>
      <c r="AC63" s="274"/>
      <c r="AD63" s="274"/>
      <c r="AE63" s="274"/>
      <c r="AF63" s="274"/>
      <c r="AG63" s="268"/>
      <c r="AH63" s="158"/>
      <c r="AI63" s="158"/>
      <c r="AJ63" s="158"/>
      <c r="AK63" s="158"/>
    </row>
  </sheetData>
  <sheetProtection algorithmName="SHA-512" hashValue="UpSyBnZO0uPbARht+ltBVu/4I2JqNSSvQJ/0RmNBoCPCFKz004EDqpVTMnE7XLp9/241hn+J5h6K/mxsN0fMDg==" saltValue="rN4c+Y90vum3+iXz7LDI6A==" spinCount="100000" sheet="1" selectLockedCells="1"/>
  <mergeCells count="68">
    <mergeCell ref="N5:O5"/>
    <mergeCell ref="P5:Q5"/>
    <mergeCell ref="G55:I55"/>
    <mergeCell ref="N3:Q3"/>
    <mergeCell ref="G2:H2"/>
    <mergeCell ref="N2:Q2"/>
    <mergeCell ref="G3:H3"/>
    <mergeCell ref="G4:H4"/>
    <mergeCell ref="N4:Q4"/>
    <mergeCell ref="G6:H6"/>
    <mergeCell ref="L55:M55"/>
    <mergeCell ref="C20:M20"/>
    <mergeCell ref="C7:L7"/>
    <mergeCell ref="C33:M33"/>
    <mergeCell ref="N20:Q20"/>
    <mergeCell ref="N33:Q33"/>
    <mergeCell ref="C57:J57"/>
    <mergeCell ref="L56:M56"/>
    <mergeCell ref="N56:O56"/>
    <mergeCell ref="C58:Q58"/>
    <mergeCell ref="C59:Q59"/>
    <mergeCell ref="C56:F56"/>
    <mergeCell ref="P56:Q56"/>
    <mergeCell ref="G8:H8"/>
    <mergeCell ref="G9:H9"/>
    <mergeCell ref="G10:H10"/>
    <mergeCell ref="G11:H11"/>
    <mergeCell ref="G12:H12"/>
    <mergeCell ref="G13:H13"/>
    <mergeCell ref="G14:H14"/>
    <mergeCell ref="G15:H15"/>
    <mergeCell ref="G16:H16"/>
    <mergeCell ref="G17:H17"/>
    <mergeCell ref="G18:H18"/>
    <mergeCell ref="G19:H19"/>
    <mergeCell ref="G21:H21"/>
    <mergeCell ref="G22:H22"/>
    <mergeCell ref="G23:H23"/>
    <mergeCell ref="G29:H29"/>
    <mergeCell ref="G30:H30"/>
    <mergeCell ref="G31:H31"/>
    <mergeCell ref="G32:H32"/>
    <mergeCell ref="G24:H24"/>
    <mergeCell ref="G25:H25"/>
    <mergeCell ref="G26:H26"/>
    <mergeCell ref="G27:H27"/>
    <mergeCell ref="G28:H28"/>
    <mergeCell ref="G34:H34"/>
    <mergeCell ref="G35:H35"/>
    <mergeCell ref="G36:H36"/>
    <mergeCell ref="G37:H37"/>
    <mergeCell ref="G39:H39"/>
    <mergeCell ref="G40:H40"/>
    <mergeCell ref="G42:H42"/>
    <mergeCell ref="G38:H38"/>
    <mergeCell ref="G41:H41"/>
    <mergeCell ref="G43:H43"/>
    <mergeCell ref="G44:H44"/>
    <mergeCell ref="G45:H45"/>
    <mergeCell ref="G46:H46"/>
    <mergeCell ref="G47:H47"/>
    <mergeCell ref="G48:H48"/>
    <mergeCell ref="G54:H54"/>
    <mergeCell ref="G49:H49"/>
    <mergeCell ref="G50:H50"/>
    <mergeCell ref="G51:H51"/>
    <mergeCell ref="G52:H52"/>
    <mergeCell ref="G53:H53"/>
  </mergeCells>
  <printOptions horizontalCentered="1"/>
  <pageMargins left="0.25" right="0.25" top="0.25" bottom="0.25" header="0" footer="0"/>
  <pageSetup scale="45"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8"/>
  <sheetViews>
    <sheetView zoomScale="69" zoomScaleNormal="69" zoomScaleSheetLayoutView="75" workbookViewId="0">
      <selection activeCell="N8" sqref="N8"/>
    </sheetView>
  </sheetViews>
  <sheetFormatPr defaultColWidth="9.08984375" defaultRowHeight="12.5" x14ac:dyDescent="0.25"/>
  <cols>
    <col min="1" max="1" width="1" style="124" customWidth="1"/>
    <col min="2" max="2" width="29.453125" style="144" hidden="1" customWidth="1"/>
    <col min="3" max="3" width="10.90625" style="145" customWidth="1"/>
    <col min="4" max="4" width="13.08984375" style="145" customWidth="1"/>
    <col min="5" max="5" width="13" style="145" bestFit="1" customWidth="1"/>
    <col min="6" max="6" width="11.54296875" style="124" bestFit="1" customWidth="1"/>
    <col min="7" max="7" width="10.453125" style="124" customWidth="1"/>
    <col min="8" max="8" width="103.08984375" style="124" customWidth="1"/>
    <col min="9" max="9" width="17.90625" style="124" customWidth="1"/>
    <col min="10" max="10" width="17.453125" style="158" customWidth="1"/>
    <col min="11" max="11" width="12.6328125" style="124" bestFit="1" customWidth="1"/>
    <col min="12" max="12" width="15.6328125" style="124" customWidth="1"/>
    <col min="13" max="13" width="13" style="124" customWidth="1"/>
    <col min="14" max="14" width="11" style="124" customWidth="1"/>
    <col min="15" max="15" width="14.453125" style="165" bestFit="1" customWidth="1"/>
    <col min="16" max="16" width="14" style="124" customWidth="1"/>
    <col min="17" max="17" width="14.453125" style="165" bestFit="1" customWidth="1"/>
    <col min="18" max="18" width="1.08984375" style="124" customWidth="1"/>
    <col min="19" max="19" width="11.54296875" style="177" customWidth="1"/>
    <col min="20" max="20" width="13.54296875" style="177" customWidth="1"/>
    <col min="21" max="21" width="9.08984375" style="339"/>
    <col min="22" max="22" width="9.08984375" style="329"/>
    <col min="23" max="23" width="11.54296875" style="329" bestFit="1" customWidth="1"/>
    <col min="24" max="32" width="9.08984375" style="274"/>
    <col min="33" max="33" width="9.08984375" style="268"/>
    <col min="34" max="37" width="9.08984375" style="158"/>
    <col min="38" max="16384" width="9.08984375" style="124"/>
  </cols>
  <sheetData>
    <row r="1" spans="1:37" ht="7.5" customHeight="1" thickBot="1" x14ac:dyDescent="0.3">
      <c r="A1" s="119">
        <v>65</v>
      </c>
      <c r="B1" s="120"/>
      <c r="C1" s="121"/>
      <c r="D1" s="121"/>
      <c r="E1" s="121"/>
      <c r="F1" s="119"/>
      <c r="G1" s="119"/>
      <c r="H1" s="119"/>
      <c r="I1" s="122"/>
      <c r="J1" s="146"/>
      <c r="K1" s="122"/>
      <c r="L1" s="122"/>
      <c r="M1" s="122"/>
      <c r="N1" s="122"/>
      <c r="O1" s="250" t="s">
        <v>58</v>
      </c>
      <c r="P1" s="122"/>
      <c r="Q1" s="251"/>
      <c r="R1" s="122"/>
    </row>
    <row r="2" spans="1:37" ht="27.75" customHeight="1" thickBot="1" x14ac:dyDescent="0.3">
      <c r="A2" s="119"/>
      <c r="B2" s="120"/>
      <c r="C2" s="121"/>
      <c r="D2" s="121"/>
      <c r="E2" s="121"/>
      <c r="F2" s="119"/>
      <c r="G2" s="542" t="str">
        <f>("SCHOOL YEAR "&amp;School_Year)</f>
        <v>SCHOOL YEAR 2020/2021</v>
      </c>
      <c r="H2" s="543"/>
      <c r="I2" s="252"/>
      <c r="J2" s="146"/>
      <c r="K2" s="253"/>
      <c r="L2" s="253"/>
      <c r="M2" s="253"/>
      <c r="N2" s="544" t="s">
        <v>455</v>
      </c>
      <c r="O2" s="545"/>
      <c r="P2" s="545"/>
      <c r="Q2" s="546"/>
      <c r="R2" s="168"/>
      <c r="V2" s="329" t="s">
        <v>276</v>
      </c>
      <c r="W2" s="330">
        <v>0.46860000000000002</v>
      </c>
    </row>
    <row r="3" spans="1:37" ht="21.75" customHeight="1" thickBot="1" x14ac:dyDescent="0.3">
      <c r="A3" s="119"/>
      <c r="B3" s="120"/>
      <c r="C3" s="121"/>
      <c r="D3" s="121"/>
      <c r="E3" s="121"/>
      <c r="F3" s="119"/>
      <c r="G3" s="547" t="s">
        <v>164</v>
      </c>
      <c r="H3" s="547"/>
      <c r="I3" s="253"/>
      <c r="J3" s="254"/>
      <c r="K3" s="253"/>
      <c r="L3" s="253"/>
      <c r="M3" s="253"/>
      <c r="N3" s="122"/>
      <c r="O3" s="250"/>
      <c r="P3" s="253"/>
      <c r="Q3" s="255"/>
      <c r="R3" s="168"/>
      <c r="V3" s="329" t="s">
        <v>277</v>
      </c>
      <c r="W3" s="329" t="s">
        <v>453</v>
      </c>
    </row>
    <row r="4" spans="1:37" ht="23.25" customHeight="1" thickBot="1" x14ac:dyDescent="0.3">
      <c r="A4" s="119"/>
      <c r="B4" s="120"/>
      <c r="C4" s="121"/>
      <c r="D4" s="121"/>
      <c r="E4" s="121"/>
      <c r="F4" s="119"/>
      <c r="G4" s="566" t="s">
        <v>250</v>
      </c>
      <c r="H4" s="566"/>
      <c r="I4" s="256"/>
      <c r="J4" s="256"/>
      <c r="K4" s="256"/>
      <c r="L4" s="256"/>
      <c r="M4" s="256"/>
      <c r="N4" s="549" t="s">
        <v>110</v>
      </c>
      <c r="O4" s="550"/>
      <c r="P4" s="550"/>
      <c r="Q4" s="551"/>
      <c r="R4" s="249"/>
      <c r="V4" s="329" t="s">
        <v>278</v>
      </c>
      <c r="W4" s="331">
        <v>39900</v>
      </c>
    </row>
    <row r="5" spans="1:37" s="131" customFormat="1" ht="20.149999999999999" customHeight="1" thickBot="1" x14ac:dyDescent="0.35">
      <c r="A5" s="126"/>
      <c r="B5" s="127"/>
      <c r="C5" s="128"/>
      <c r="D5" s="128"/>
      <c r="E5" s="128"/>
      <c r="F5" s="129"/>
      <c r="G5" s="285"/>
      <c r="H5" s="286" t="s">
        <v>58</v>
      </c>
      <c r="I5" s="257"/>
      <c r="J5" s="258"/>
      <c r="K5" s="257"/>
      <c r="L5" s="257"/>
      <c r="M5" s="257"/>
      <c r="N5" s="536" t="s">
        <v>108</v>
      </c>
      <c r="O5" s="537"/>
      <c r="P5" s="536" t="s">
        <v>109</v>
      </c>
      <c r="Q5" s="537"/>
      <c r="R5" s="126"/>
      <c r="S5" s="343"/>
      <c r="T5" s="343"/>
      <c r="U5" s="340"/>
      <c r="V5" s="329" t="s">
        <v>281</v>
      </c>
      <c r="W5" s="332" t="s">
        <v>454</v>
      </c>
      <c r="X5" s="275"/>
      <c r="Y5" s="275"/>
      <c r="Z5" s="275"/>
      <c r="AA5" s="275"/>
      <c r="AB5" s="275"/>
      <c r="AC5" s="275"/>
      <c r="AD5" s="275"/>
      <c r="AE5" s="275"/>
      <c r="AF5" s="275"/>
      <c r="AG5" s="269"/>
      <c r="AH5" s="175"/>
      <c r="AI5" s="175"/>
      <c r="AJ5" s="175"/>
      <c r="AK5" s="175"/>
    </row>
    <row r="6" spans="1:37" s="266" customFormat="1" ht="80.150000000000006" customHeight="1" thickBot="1" x14ac:dyDescent="0.4">
      <c r="A6" s="259"/>
      <c r="B6" s="260" t="s">
        <v>8</v>
      </c>
      <c r="C6" s="261" t="s">
        <v>201</v>
      </c>
      <c r="D6" s="262" t="s">
        <v>266</v>
      </c>
      <c r="E6" s="262" t="s">
        <v>267</v>
      </c>
      <c r="F6" s="262" t="s">
        <v>268</v>
      </c>
      <c r="G6" s="561" t="s">
        <v>88</v>
      </c>
      <c r="H6" s="561"/>
      <c r="I6" s="262" t="s">
        <v>10</v>
      </c>
      <c r="J6" s="263" t="s">
        <v>269</v>
      </c>
      <c r="K6" s="262" t="s">
        <v>270</v>
      </c>
      <c r="L6" s="262" t="s">
        <v>271</v>
      </c>
      <c r="M6" s="264" t="s">
        <v>376</v>
      </c>
      <c r="N6" s="261" t="s">
        <v>272</v>
      </c>
      <c r="O6" s="265" t="s">
        <v>273</v>
      </c>
      <c r="P6" s="262" t="s">
        <v>274</v>
      </c>
      <c r="Q6" s="265" t="s">
        <v>273</v>
      </c>
      <c r="R6" s="259"/>
      <c r="S6" s="344"/>
      <c r="T6" s="345"/>
      <c r="U6" s="341"/>
      <c r="V6" s="333" t="s">
        <v>285</v>
      </c>
      <c r="W6" s="333"/>
      <c r="X6" s="276"/>
      <c r="Y6" s="276"/>
      <c r="Z6" s="276"/>
      <c r="AA6" s="276"/>
      <c r="AB6" s="276"/>
      <c r="AC6" s="276"/>
      <c r="AD6" s="276"/>
      <c r="AE6" s="276"/>
      <c r="AF6" s="276"/>
      <c r="AG6" s="270"/>
      <c r="AH6" s="267"/>
      <c r="AI6" s="267"/>
      <c r="AJ6" s="267"/>
      <c r="AK6" s="267"/>
    </row>
    <row r="7" spans="1:37" ht="27" customHeight="1" thickBot="1" x14ac:dyDescent="0.45">
      <c r="A7" s="119"/>
      <c r="B7" s="132"/>
      <c r="C7" s="132"/>
      <c r="D7" s="128"/>
      <c r="E7" s="130"/>
      <c r="F7" s="132"/>
      <c r="G7" s="132"/>
      <c r="H7" s="132"/>
      <c r="I7" s="133"/>
      <c r="J7" s="134"/>
      <c r="K7" s="135"/>
      <c r="L7" s="136"/>
      <c r="M7" s="137">
        <f>PTV</f>
        <v>0.46860000000000002</v>
      </c>
      <c r="N7" s="135"/>
      <c r="O7" s="162"/>
      <c r="P7" s="135"/>
      <c r="Q7" s="162"/>
      <c r="R7" s="119"/>
      <c r="V7" s="334" t="s">
        <v>284</v>
      </c>
      <c r="W7" s="334"/>
      <c r="X7" s="173"/>
      <c r="Y7" s="173"/>
      <c r="Z7" s="173"/>
      <c r="AA7" s="173"/>
      <c r="AB7" s="173"/>
      <c r="AC7" s="173"/>
      <c r="AD7" s="173"/>
      <c r="AE7" s="173"/>
      <c r="AF7" s="173"/>
      <c r="AG7" s="271"/>
      <c r="AH7" s="173"/>
      <c r="AI7" s="173"/>
      <c r="AJ7" s="173"/>
    </row>
    <row r="8" spans="1:37" ht="18.899999999999999" customHeight="1" x14ac:dyDescent="0.35">
      <c r="A8" s="119"/>
      <c r="B8" s="138" t="s">
        <v>11</v>
      </c>
      <c r="C8" s="184" t="s">
        <v>310</v>
      </c>
      <c r="D8" s="185" t="s">
        <v>352</v>
      </c>
      <c r="E8" s="178">
        <v>1151</v>
      </c>
      <c r="F8" s="185" t="s">
        <v>311</v>
      </c>
      <c r="G8" s="186" t="s">
        <v>237</v>
      </c>
      <c r="H8" s="148"/>
      <c r="I8" s="187" t="s">
        <v>24</v>
      </c>
      <c r="J8" s="188" t="s">
        <v>123</v>
      </c>
      <c r="K8" s="189">
        <v>9.81</v>
      </c>
      <c r="L8" s="179">
        <f>39900/$K8</f>
        <v>4067.2782874617733</v>
      </c>
      <c r="M8" s="190">
        <f t="shared" ref="M8:M20" si="0">ROUND((PTV*$K8),2)</f>
        <v>4.5999999999999996</v>
      </c>
      <c r="N8" s="191"/>
      <c r="O8" s="192" t="str">
        <f>IF(N8="","    -",K8*N8)</f>
        <v xml:space="preserve">    -</v>
      </c>
      <c r="P8" s="193"/>
      <c r="Q8" s="194" t="str">
        <f>IF(P8="","    -",ROUNDUP($P8/$E8,0)*$K8)</f>
        <v xml:space="preserve">    -</v>
      </c>
      <c r="R8" s="119"/>
      <c r="S8" s="346">
        <f t="shared" ref="S8:S54" si="1">N8*M8</f>
        <v>0</v>
      </c>
      <c r="T8" s="346">
        <f>ROUNDUP((P8/E8),0)*M8</f>
        <v>0</v>
      </c>
      <c r="U8" s="342"/>
      <c r="V8" s="334"/>
      <c r="W8" s="334"/>
      <c r="X8" s="173"/>
      <c r="Y8" s="173"/>
      <c r="Z8" s="173"/>
      <c r="AA8" s="173"/>
      <c r="AB8" s="173"/>
      <c r="AC8" s="173"/>
      <c r="AD8" s="173"/>
      <c r="AE8" s="173"/>
      <c r="AF8" s="173"/>
      <c r="AG8" s="271"/>
      <c r="AH8" s="173"/>
      <c r="AI8" s="173"/>
      <c r="AJ8" s="173"/>
    </row>
    <row r="9" spans="1:37" ht="18.899999999999999" customHeight="1" x14ac:dyDescent="0.35">
      <c r="A9" s="119"/>
      <c r="B9" s="138"/>
      <c r="C9" s="185" t="s">
        <v>312</v>
      </c>
      <c r="D9" s="185" t="s">
        <v>353</v>
      </c>
      <c r="E9" s="183">
        <v>1140</v>
      </c>
      <c r="F9" s="185" t="s">
        <v>311</v>
      </c>
      <c r="G9" s="195" t="s">
        <v>408</v>
      </c>
      <c r="H9" s="196"/>
      <c r="I9" s="187" t="s">
        <v>229</v>
      </c>
      <c r="J9" s="197" t="s">
        <v>2</v>
      </c>
      <c r="K9" s="189">
        <v>10.39</v>
      </c>
      <c r="L9" s="179">
        <f t="shared" ref="L9:L20" si="2">39900/$K9</f>
        <v>3840.2309913378244</v>
      </c>
      <c r="M9" s="190">
        <f t="shared" si="0"/>
        <v>4.87</v>
      </c>
      <c r="N9" s="198"/>
      <c r="O9" s="199" t="str">
        <f>IF(N9="","    -",K9*N9)</f>
        <v xml:space="preserve">    -</v>
      </c>
      <c r="P9" s="200"/>
      <c r="Q9" s="201" t="str">
        <f>IF(P9="","    -",ROUNDUP($P9/$E9,0)*$K9)</f>
        <v xml:space="preserve">    -</v>
      </c>
      <c r="R9" s="119"/>
      <c r="S9" s="346">
        <f t="shared" si="1"/>
        <v>0</v>
      </c>
      <c r="T9" s="346">
        <f t="shared" ref="T9:T20" si="3">ROUNDUP((P9/E9),0)*M9</f>
        <v>0</v>
      </c>
      <c r="U9" s="342"/>
      <c r="V9" s="329" t="s">
        <v>282</v>
      </c>
      <c r="W9" s="335"/>
    </row>
    <row r="10" spans="1:37" ht="18.899999999999999" customHeight="1" x14ac:dyDescent="0.35">
      <c r="A10" s="119"/>
      <c r="B10" s="139" t="s">
        <v>313</v>
      </c>
      <c r="C10" s="185" t="s">
        <v>312</v>
      </c>
      <c r="D10" s="185" t="s">
        <v>353</v>
      </c>
      <c r="E10" s="202">
        <v>1141</v>
      </c>
      <c r="F10" s="185" t="s">
        <v>311</v>
      </c>
      <c r="G10" s="186" t="s">
        <v>377</v>
      </c>
      <c r="H10" s="148"/>
      <c r="I10" s="187" t="s">
        <v>36</v>
      </c>
      <c r="J10" s="188" t="s">
        <v>124</v>
      </c>
      <c r="K10" s="189">
        <v>9.7200000000000006</v>
      </c>
      <c r="L10" s="179">
        <f t="shared" si="2"/>
        <v>4104.9382716049377</v>
      </c>
      <c r="M10" s="190">
        <f t="shared" si="0"/>
        <v>4.55</v>
      </c>
      <c r="N10" s="198"/>
      <c r="O10" s="199" t="str">
        <f t="shared" ref="O10:O57" si="4">IF(N10="","    -",K10*N10)</f>
        <v xml:space="preserve">    -</v>
      </c>
      <c r="P10" s="200"/>
      <c r="Q10" s="201" t="str">
        <f t="shared" ref="Q10:Q57" si="5">IF(P10="","    -",ROUNDUP($P10/$E10,0)*$K10)</f>
        <v xml:space="preserve">    -</v>
      </c>
      <c r="R10" s="119"/>
      <c r="S10" s="346">
        <f t="shared" si="1"/>
        <v>0</v>
      </c>
      <c r="T10" s="346">
        <f t="shared" si="3"/>
        <v>0</v>
      </c>
      <c r="U10" s="342"/>
      <c r="V10" s="329" t="s">
        <v>283</v>
      </c>
      <c r="W10" s="335"/>
    </row>
    <row r="11" spans="1:37" s="131" customFormat="1" ht="18.899999999999999" customHeight="1" x14ac:dyDescent="0.35">
      <c r="A11" s="126"/>
      <c r="B11" s="139" t="s">
        <v>314</v>
      </c>
      <c r="C11" s="185" t="s">
        <v>312</v>
      </c>
      <c r="D11" s="185" t="s">
        <v>353</v>
      </c>
      <c r="E11" s="178">
        <v>1141</v>
      </c>
      <c r="F11" s="185" t="s">
        <v>311</v>
      </c>
      <c r="G11" s="186" t="s">
        <v>412</v>
      </c>
      <c r="H11" s="148"/>
      <c r="I11" s="187" t="s">
        <v>44</v>
      </c>
      <c r="J11" s="188" t="s">
        <v>129</v>
      </c>
      <c r="K11" s="189">
        <v>9.7200000000000006</v>
      </c>
      <c r="L11" s="179">
        <f t="shared" si="2"/>
        <v>4104.9382716049377</v>
      </c>
      <c r="M11" s="190">
        <f t="shared" si="0"/>
        <v>4.55</v>
      </c>
      <c r="N11" s="198"/>
      <c r="O11" s="199" t="str">
        <f t="shared" si="4"/>
        <v xml:space="preserve">    -</v>
      </c>
      <c r="P11" s="200"/>
      <c r="Q11" s="201" t="str">
        <f t="shared" si="5"/>
        <v xml:space="preserve">    -</v>
      </c>
      <c r="R11" s="126"/>
      <c r="S11" s="346">
        <f t="shared" si="1"/>
        <v>0</v>
      </c>
      <c r="T11" s="346">
        <f t="shared" si="3"/>
        <v>0</v>
      </c>
      <c r="U11" s="342"/>
      <c r="V11" s="329" t="s">
        <v>280</v>
      </c>
      <c r="W11" s="335"/>
      <c r="X11" s="275"/>
      <c r="Y11" s="275"/>
      <c r="Z11" s="275"/>
      <c r="AA11" s="275"/>
      <c r="AB11" s="275"/>
      <c r="AC11" s="275"/>
      <c r="AD11" s="275"/>
      <c r="AE11" s="275"/>
      <c r="AF11" s="275"/>
      <c r="AG11" s="269"/>
      <c r="AH11" s="175"/>
      <c r="AI11" s="175"/>
      <c r="AJ11" s="175"/>
      <c r="AK11" s="175"/>
    </row>
    <row r="12" spans="1:37" s="131" customFormat="1" ht="18.899999999999999" customHeight="1" x14ac:dyDescent="0.35">
      <c r="A12" s="126"/>
      <c r="B12" s="139"/>
      <c r="C12" s="185" t="s">
        <v>407</v>
      </c>
      <c r="D12" s="185" t="s">
        <v>406</v>
      </c>
      <c r="E12" s="178">
        <v>1125</v>
      </c>
      <c r="F12" s="185" t="s">
        <v>311</v>
      </c>
      <c r="G12" s="354" t="s">
        <v>411</v>
      </c>
      <c r="H12" s="148"/>
      <c r="I12" s="187" t="s">
        <v>384</v>
      </c>
      <c r="J12" s="188" t="s">
        <v>383</v>
      </c>
      <c r="K12" s="189">
        <v>10.09</v>
      </c>
      <c r="L12" s="179">
        <f t="shared" si="2"/>
        <v>3954.4103072348862</v>
      </c>
      <c r="M12" s="190">
        <f t="shared" si="0"/>
        <v>4.7300000000000004</v>
      </c>
      <c r="N12" s="198"/>
      <c r="O12" s="199" t="str">
        <f t="shared" si="4"/>
        <v xml:space="preserve">    -</v>
      </c>
      <c r="P12" s="200"/>
      <c r="Q12" s="201" t="str">
        <f t="shared" si="5"/>
        <v xml:space="preserve">    -</v>
      </c>
      <c r="R12" s="126"/>
      <c r="S12" s="346">
        <f t="shared" si="1"/>
        <v>0</v>
      </c>
      <c r="T12" s="346">
        <f t="shared" si="3"/>
        <v>0</v>
      </c>
      <c r="U12" s="342"/>
      <c r="V12" s="329"/>
      <c r="W12" s="335"/>
      <c r="X12" s="275"/>
      <c r="Y12" s="275"/>
      <c r="Z12" s="275"/>
      <c r="AA12" s="275"/>
      <c r="AB12" s="275"/>
      <c r="AC12" s="275"/>
      <c r="AD12" s="275"/>
      <c r="AE12" s="275"/>
      <c r="AF12" s="275"/>
      <c r="AG12" s="269"/>
      <c r="AH12" s="175"/>
      <c r="AI12" s="175"/>
      <c r="AJ12" s="175"/>
      <c r="AK12" s="175"/>
    </row>
    <row r="13" spans="1:37" s="131" customFormat="1" ht="18.899999999999999" customHeight="1" x14ac:dyDescent="0.35">
      <c r="A13" s="126"/>
      <c r="B13" s="139" t="s">
        <v>315</v>
      </c>
      <c r="C13" s="185" t="s">
        <v>316</v>
      </c>
      <c r="D13" s="185" t="s">
        <v>354</v>
      </c>
      <c r="E13" s="178">
        <v>961</v>
      </c>
      <c r="F13" s="185" t="s">
        <v>311</v>
      </c>
      <c r="G13" s="186" t="s">
        <v>378</v>
      </c>
      <c r="H13" s="148"/>
      <c r="I13" s="203" t="s">
        <v>119</v>
      </c>
      <c r="J13" s="188" t="s">
        <v>168</v>
      </c>
      <c r="K13" s="189">
        <v>8.23</v>
      </c>
      <c r="L13" s="179">
        <f t="shared" si="2"/>
        <v>4848.1166464155522</v>
      </c>
      <c r="M13" s="190">
        <f>ROUNDUP((PTV*$K13),2)</f>
        <v>3.86</v>
      </c>
      <c r="N13" s="198"/>
      <c r="O13" s="199" t="str">
        <f t="shared" si="4"/>
        <v xml:space="preserve">    -</v>
      </c>
      <c r="P13" s="200"/>
      <c r="Q13" s="201" t="str">
        <f t="shared" si="5"/>
        <v xml:space="preserve">    -</v>
      </c>
      <c r="R13" s="126"/>
      <c r="S13" s="346">
        <f t="shared" si="1"/>
        <v>0</v>
      </c>
      <c r="T13" s="346">
        <f t="shared" si="3"/>
        <v>0</v>
      </c>
      <c r="U13" s="342"/>
      <c r="V13" s="336"/>
      <c r="W13" s="335"/>
      <c r="X13" s="275"/>
      <c r="Y13" s="275"/>
      <c r="Z13" s="275"/>
      <c r="AA13" s="275"/>
      <c r="AB13" s="275"/>
      <c r="AC13" s="275"/>
      <c r="AD13" s="275"/>
      <c r="AE13" s="275"/>
      <c r="AF13" s="275"/>
      <c r="AG13" s="269"/>
      <c r="AH13" s="175"/>
      <c r="AI13" s="175"/>
      <c r="AJ13" s="175"/>
      <c r="AK13" s="175"/>
    </row>
    <row r="14" spans="1:37" ht="18.899999999999999" customHeight="1" x14ac:dyDescent="0.35">
      <c r="A14" s="119"/>
      <c r="B14" s="139" t="s">
        <v>66</v>
      </c>
      <c r="C14" s="185" t="s">
        <v>355</v>
      </c>
      <c r="D14" s="185" t="s">
        <v>356</v>
      </c>
      <c r="E14" s="204">
        <v>760</v>
      </c>
      <c r="F14" s="185" t="s">
        <v>311</v>
      </c>
      <c r="G14" s="186" t="s">
        <v>349</v>
      </c>
      <c r="H14" s="148"/>
      <c r="I14" s="187" t="s">
        <v>26</v>
      </c>
      <c r="J14" s="205" t="s">
        <v>5</v>
      </c>
      <c r="K14" s="189">
        <v>6.48</v>
      </c>
      <c r="L14" s="179">
        <f t="shared" si="2"/>
        <v>6157.4074074074069</v>
      </c>
      <c r="M14" s="190">
        <f t="shared" si="0"/>
        <v>3.04</v>
      </c>
      <c r="N14" s="198"/>
      <c r="O14" s="199" t="str">
        <f t="shared" si="4"/>
        <v xml:space="preserve">    -</v>
      </c>
      <c r="P14" s="200"/>
      <c r="Q14" s="201" t="str">
        <f t="shared" si="5"/>
        <v xml:space="preserve">    -</v>
      </c>
      <c r="R14" s="119"/>
      <c r="S14" s="346">
        <f t="shared" si="1"/>
        <v>0</v>
      </c>
      <c r="T14" s="346">
        <f t="shared" si="3"/>
        <v>0</v>
      </c>
      <c r="U14" s="342"/>
      <c r="V14" s="329" t="s">
        <v>279</v>
      </c>
      <c r="W14" s="335"/>
    </row>
    <row r="15" spans="1:37" s="131" customFormat="1" ht="18.899999999999999" customHeight="1" x14ac:dyDescent="0.35">
      <c r="A15" s="126"/>
      <c r="B15" s="139"/>
      <c r="C15" s="185" t="s">
        <v>355</v>
      </c>
      <c r="D15" s="185" t="s">
        <v>356</v>
      </c>
      <c r="E15" s="204">
        <v>760</v>
      </c>
      <c r="F15" s="185" t="s">
        <v>311</v>
      </c>
      <c r="G15" s="375" t="s">
        <v>421</v>
      </c>
      <c r="H15" s="206"/>
      <c r="I15" s="187" t="s">
        <v>222</v>
      </c>
      <c r="J15" s="197" t="s">
        <v>3</v>
      </c>
      <c r="K15" s="189">
        <v>6.93</v>
      </c>
      <c r="L15" s="179">
        <f t="shared" si="2"/>
        <v>5757.575757575758</v>
      </c>
      <c r="M15" s="190">
        <f t="shared" si="0"/>
        <v>3.25</v>
      </c>
      <c r="N15" s="198"/>
      <c r="O15" s="199" t="str">
        <f t="shared" si="4"/>
        <v xml:space="preserve">    -</v>
      </c>
      <c r="P15" s="200"/>
      <c r="Q15" s="201" t="str">
        <f t="shared" si="5"/>
        <v xml:space="preserve">    -</v>
      </c>
      <c r="R15" s="126"/>
      <c r="S15" s="346">
        <f t="shared" si="1"/>
        <v>0</v>
      </c>
      <c r="T15" s="346">
        <f t="shared" si="3"/>
        <v>0</v>
      </c>
      <c r="U15" s="342"/>
      <c r="V15" s="336"/>
      <c r="W15" s="335"/>
      <c r="X15" s="275"/>
      <c r="Y15" s="275"/>
      <c r="Z15" s="275"/>
      <c r="AA15" s="275"/>
      <c r="AB15" s="275"/>
      <c r="AC15" s="275"/>
      <c r="AD15" s="275"/>
      <c r="AE15" s="275"/>
      <c r="AF15" s="275"/>
      <c r="AG15" s="269"/>
      <c r="AH15" s="175"/>
      <c r="AI15" s="175"/>
      <c r="AJ15" s="175"/>
      <c r="AK15" s="175"/>
    </row>
    <row r="16" spans="1:37" s="131" customFormat="1" ht="18.899999999999999" customHeight="1" x14ac:dyDescent="0.35">
      <c r="A16" s="126"/>
      <c r="B16" s="139"/>
      <c r="C16" s="185" t="s">
        <v>357</v>
      </c>
      <c r="D16" s="185" t="s">
        <v>358</v>
      </c>
      <c r="E16" s="207">
        <v>1161</v>
      </c>
      <c r="F16" s="185" t="s">
        <v>311</v>
      </c>
      <c r="G16" s="186" t="s">
        <v>219</v>
      </c>
      <c r="H16" s="148"/>
      <c r="I16" s="187" t="s">
        <v>220</v>
      </c>
      <c r="J16" s="188" t="s">
        <v>221</v>
      </c>
      <c r="K16" s="189">
        <v>9.89</v>
      </c>
      <c r="L16" s="179">
        <f t="shared" si="2"/>
        <v>4034.3781597573302</v>
      </c>
      <c r="M16" s="190">
        <f t="shared" si="0"/>
        <v>4.63</v>
      </c>
      <c r="N16" s="198"/>
      <c r="O16" s="199" t="str">
        <f t="shared" si="4"/>
        <v xml:space="preserve">    -</v>
      </c>
      <c r="P16" s="200"/>
      <c r="Q16" s="201" t="str">
        <f t="shared" si="5"/>
        <v xml:space="preserve">    -</v>
      </c>
      <c r="R16" s="126"/>
      <c r="S16" s="346">
        <f t="shared" si="1"/>
        <v>0</v>
      </c>
      <c r="T16" s="346">
        <f t="shared" si="3"/>
        <v>0</v>
      </c>
      <c r="U16" s="342"/>
      <c r="V16" s="336"/>
      <c r="W16" s="335"/>
      <c r="X16" s="275"/>
      <c r="Y16" s="275"/>
      <c r="Z16" s="275"/>
      <c r="AA16" s="275"/>
      <c r="AB16" s="275"/>
      <c r="AC16" s="275"/>
      <c r="AD16" s="275"/>
      <c r="AE16" s="275"/>
      <c r="AF16" s="275"/>
      <c r="AG16" s="269"/>
      <c r="AH16" s="175"/>
      <c r="AI16" s="175"/>
      <c r="AJ16" s="175"/>
      <c r="AK16" s="175"/>
    </row>
    <row r="17" spans="1:37" ht="18.899999999999999" customHeight="1" x14ac:dyDescent="0.35">
      <c r="A17" s="119"/>
      <c r="B17" s="139" t="s">
        <v>180</v>
      </c>
      <c r="C17" s="185" t="s">
        <v>357</v>
      </c>
      <c r="D17" s="185" t="s">
        <v>359</v>
      </c>
      <c r="E17" s="178">
        <v>774</v>
      </c>
      <c r="F17" s="185" t="s">
        <v>311</v>
      </c>
      <c r="G17" s="186" t="s">
        <v>224</v>
      </c>
      <c r="H17" s="148"/>
      <c r="I17" s="187" t="s">
        <v>38</v>
      </c>
      <c r="J17" s="188" t="s">
        <v>125</v>
      </c>
      <c r="K17" s="189">
        <v>6.6</v>
      </c>
      <c r="L17" s="179">
        <f t="shared" si="2"/>
        <v>6045.454545454546</v>
      </c>
      <c r="M17" s="190">
        <f t="shared" si="0"/>
        <v>3.09</v>
      </c>
      <c r="N17" s="198"/>
      <c r="O17" s="199" t="str">
        <f t="shared" si="4"/>
        <v xml:space="preserve">    -</v>
      </c>
      <c r="P17" s="200"/>
      <c r="Q17" s="201" t="str">
        <f t="shared" si="5"/>
        <v xml:space="preserve">    -</v>
      </c>
      <c r="R17" s="119"/>
      <c r="S17" s="346">
        <f t="shared" si="1"/>
        <v>0</v>
      </c>
      <c r="T17" s="346">
        <f t="shared" si="3"/>
        <v>0</v>
      </c>
      <c r="U17" s="342"/>
      <c r="V17" s="337" t="str">
        <f>V7&amp;School_Year&amp;V9&amp;SEPDSRD&amp;V10&amp;TEXT(PTV,"$#0.0000")&amp;V11&amp;TEXT(PTV*TLW,"$#,###.00")&amp;V14</f>
        <v>The Pass Thru Value (PTV) or NOI (Net Off Invoice) discount amount has been determined based on the quantity of tomato paste in the products being offered under this program. 100332 values quoted for the SY2020/2021 were provided by FNS via the 11/01/2019 NMPA notification @ $0.4686 per pound or $18,697.14 per truckload of paste. The corresponding Pass Through Value Discount per case for each product is indicated above.</v>
      </c>
      <c r="W17" s="337"/>
      <c r="X17" s="174"/>
      <c r="Y17" s="174"/>
      <c r="Z17" s="174"/>
      <c r="AA17" s="174"/>
      <c r="AB17" s="174"/>
      <c r="AC17" s="174"/>
      <c r="AD17" s="174"/>
      <c r="AE17" s="174"/>
      <c r="AF17" s="174"/>
      <c r="AG17" s="272"/>
      <c r="AH17" s="174"/>
      <c r="AI17" s="174"/>
      <c r="AJ17" s="174"/>
      <c r="AK17" s="174"/>
    </row>
    <row r="18" spans="1:37" ht="18.899999999999999" customHeight="1" x14ac:dyDescent="0.35">
      <c r="A18" s="119"/>
      <c r="B18" s="139" t="s">
        <v>180</v>
      </c>
      <c r="C18" s="185" t="s">
        <v>357</v>
      </c>
      <c r="D18" s="185" t="s">
        <v>359</v>
      </c>
      <c r="E18" s="178">
        <v>773</v>
      </c>
      <c r="F18" s="185" t="s">
        <v>311</v>
      </c>
      <c r="G18" s="282" t="s">
        <v>388</v>
      </c>
      <c r="H18" s="148"/>
      <c r="I18" s="187" t="s">
        <v>246</v>
      </c>
      <c r="J18" s="205" t="s">
        <v>247</v>
      </c>
      <c r="K18" s="189">
        <v>6.93</v>
      </c>
      <c r="L18" s="179">
        <f t="shared" si="2"/>
        <v>5757.575757575758</v>
      </c>
      <c r="M18" s="190">
        <f t="shared" si="0"/>
        <v>3.25</v>
      </c>
      <c r="N18" s="198"/>
      <c r="O18" s="199" t="str">
        <f t="shared" si="4"/>
        <v xml:space="preserve">    -</v>
      </c>
      <c r="P18" s="200"/>
      <c r="Q18" s="201" t="str">
        <f t="shared" si="5"/>
        <v xml:space="preserve">    -</v>
      </c>
      <c r="R18" s="119"/>
      <c r="S18" s="346">
        <f t="shared" si="1"/>
        <v>0</v>
      </c>
      <c r="T18" s="346">
        <f t="shared" si="3"/>
        <v>0</v>
      </c>
      <c r="U18" s="342"/>
      <c r="V18" s="337"/>
      <c r="W18" s="337"/>
      <c r="X18" s="174"/>
      <c r="Y18" s="174"/>
      <c r="Z18" s="174"/>
      <c r="AA18" s="174"/>
      <c r="AB18" s="174"/>
      <c r="AC18" s="174"/>
      <c r="AD18" s="174"/>
      <c r="AE18" s="174"/>
      <c r="AF18" s="174"/>
      <c r="AG18" s="272"/>
      <c r="AH18" s="174"/>
      <c r="AI18" s="174"/>
      <c r="AJ18" s="174"/>
      <c r="AK18" s="174"/>
    </row>
    <row r="19" spans="1:37" ht="18.899999999999999" customHeight="1" x14ac:dyDescent="0.35">
      <c r="A19" s="119"/>
      <c r="B19" s="139"/>
      <c r="C19" s="185" t="s">
        <v>312</v>
      </c>
      <c r="D19" s="185" t="s">
        <v>353</v>
      </c>
      <c r="E19" s="178">
        <v>542</v>
      </c>
      <c r="F19" s="185" t="s">
        <v>380</v>
      </c>
      <c r="G19" s="374" t="s">
        <v>420</v>
      </c>
      <c r="H19" s="148"/>
      <c r="I19" s="187" t="s">
        <v>385</v>
      </c>
      <c r="J19" s="205" t="s">
        <v>382</v>
      </c>
      <c r="K19" s="189">
        <v>5.61</v>
      </c>
      <c r="L19" s="179">
        <f t="shared" si="2"/>
        <v>7112.2994652406414</v>
      </c>
      <c r="M19" s="190">
        <f t="shared" si="0"/>
        <v>2.63</v>
      </c>
      <c r="N19" s="278"/>
      <c r="O19" s="279" t="str">
        <f t="shared" si="4"/>
        <v xml:space="preserve">    -</v>
      </c>
      <c r="P19" s="280"/>
      <c r="Q19" s="281" t="str">
        <f t="shared" si="5"/>
        <v xml:space="preserve">    -</v>
      </c>
      <c r="R19" s="119"/>
      <c r="S19" s="346">
        <f t="shared" si="1"/>
        <v>0</v>
      </c>
      <c r="T19" s="346">
        <f t="shared" si="3"/>
        <v>0</v>
      </c>
      <c r="U19" s="342"/>
      <c r="V19" s="337"/>
      <c r="W19" s="337"/>
      <c r="X19" s="174"/>
      <c r="Y19" s="174"/>
      <c r="Z19" s="174"/>
      <c r="AA19" s="174"/>
      <c r="AB19" s="174"/>
      <c r="AC19" s="174"/>
      <c r="AD19" s="174"/>
      <c r="AE19" s="174"/>
      <c r="AF19" s="174"/>
      <c r="AG19" s="272"/>
      <c r="AH19" s="174"/>
      <c r="AI19" s="174"/>
      <c r="AJ19" s="174"/>
      <c r="AK19" s="174"/>
    </row>
    <row r="20" spans="1:37" ht="18.899999999999999" customHeight="1" thickBot="1" x14ac:dyDescent="0.4">
      <c r="A20" s="119"/>
      <c r="B20" s="139"/>
      <c r="C20" s="185" t="s">
        <v>357</v>
      </c>
      <c r="D20" s="185" t="s">
        <v>381</v>
      </c>
      <c r="E20" s="178">
        <v>370</v>
      </c>
      <c r="F20" s="185" t="s">
        <v>380</v>
      </c>
      <c r="G20" s="282" t="s">
        <v>389</v>
      </c>
      <c r="H20" s="148"/>
      <c r="I20" s="187" t="s">
        <v>291</v>
      </c>
      <c r="J20" s="205" t="s">
        <v>290</v>
      </c>
      <c r="K20" s="189">
        <v>3.83</v>
      </c>
      <c r="L20" s="179">
        <f t="shared" si="2"/>
        <v>10417.7545691906</v>
      </c>
      <c r="M20" s="190">
        <f t="shared" si="0"/>
        <v>1.79</v>
      </c>
      <c r="N20" s="208"/>
      <c r="O20" s="209" t="str">
        <f t="shared" ref="O20" si="6">IF(N20="","    -",K20*N20)</f>
        <v xml:space="preserve">    -</v>
      </c>
      <c r="P20" s="210"/>
      <c r="Q20" s="211" t="str">
        <f t="shared" ref="Q20" si="7">IF(P20="","    -",ROUNDUP($P20/$E20,0)*$K20)</f>
        <v xml:space="preserve">    -</v>
      </c>
      <c r="R20" s="119"/>
      <c r="S20" s="346">
        <f t="shared" si="1"/>
        <v>0</v>
      </c>
      <c r="T20" s="346">
        <f t="shared" si="3"/>
        <v>0</v>
      </c>
      <c r="U20" s="342"/>
      <c r="V20" s="337"/>
      <c r="W20" s="337"/>
      <c r="X20" s="174"/>
      <c r="Y20" s="174"/>
      <c r="Z20" s="174"/>
      <c r="AA20" s="174"/>
      <c r="AB20" s="174"/>
      <c r="AC20" s="174"/>
      <c r="AD20" s="174"/>
      <c r="AE20" s="174"/>
      <c r="AF20" s="174"/>
      <c r="AG20" s="272"/>
      <c r="AH20" s="174"/>
      <c r="AI20" s="174"/>
      <c r="AJ20" s="174"/>
      <c r="AK20" s="174"/>
    </row>
    <row r="21" spans="1:37" ht="8.25" customHeight="1" thickBot="1" x14ac:dyDescent="0.4">
      <c r="A21" s="119"/>
      <c r="B21" s="139"/>
      <c r="C21" s="185"/>
      <c r="D21" s="185"/>
      <c r="E21" s="178"/>
      <c r="F21" s="185"/>
      <c r="G21" s="186"/>
      <c r="H21" s="148"/>
      <c r="I21" s="187"/>
      <c r="J21" s="188"/>
      <c r="K21" s="189"/>
      <c r="L21" s="179"/>
      <c r="M21" s="190"/>
      <c r="N21" s="212"/>
      <c r="O21" s="213"/>
      <c r="P21" s="214"/>
      <c r="Q21" s="213"/>
      <c r="R21" s="119"/>
      <c r="S21" s="346"/>
      <c r="T21" s="346"/>
      <c r="U21" s="342"/>
      <c r="W21" s="335"/>
    </row>
    <row r="22" spans="1:37" ht="18.899999999999999" customHeight="1" x14ac:dyDescent="0.35">
      <c r="A22" s="119"/>
      <c r="B22" s="139" t="s">
        <v>176</v>
      </c>
      <c r="C22" s="185" t="s">
        <v>27</v>
      </c>
      <c r="D22" s="185" t="s">
        <v>360</v>
      </c>
      <c r="E22" s="178">
        <v>1000</v>
      </c>
      <c r="F22" s="185" t="s">
        <v>317</v>
      </c>
      <c r="G22" s="186" t="s">
        <v>211</v>
      </c>
      <c r="H22" s="148"/>
      <c r="I22" s="187" t="s">
        <v>29</v>
      </c>
      <c r="J22" s="188" t="s">
        <v>128</v>
      </c>
      <c r="K22" s="189">
        <v>4.21</v>
      </c>
      <c r="L22" s="179">
        <f t="shared" ref="L22:L32" si="8">39900/$K22</f>
        <v>9477.4346793349177</v>
      </c>
      <c r="M22" s="190">
        <f t="shared" ref="M22:M32" si="9">ROUND((PTV*$K22),2)</f>
        <v>1.97</v>
      </c>
      <c r="N22" s="191"/>
      <c r="O22" s="192" t="str">
        <f t="shared" si="4"/>
        <v xml:space="preserve">    -</v>
      </c>
      <c r="P22" s="193"/>
      <c r="Q22" s="194" t="str">
        <f t="shared" si="5"/>
        <v xml:space="preserve">    -</v>
      </c>
      <c r="R22" s="119"/>
      <c r="S22" s="346">
        <f t="shared" si="1"/>
        <v>0</v>
      </c>
      <c r="T22" s="346">
        <f t="shared" ref="T22:T57" si="10">ROUNDUP((P22/E22),0)*M22</f>
        <v>0</v>
      </c>
      <c r="U22" s="342"/>
      <c r="W22" s="335"/>
    </row>
    <row r="23" spans="1:37" ht="18.899999999999999" customHeight="1" x14ac:dyDescent="0.35">
      <c r="A23" s="119"/>
      <c r="B23" s="139"/>
      <c r="C23" s="185" t="s">
        <v>27</v>
      </c>
      <c r="D23" s="185" t="s">
        <v>360</v>
      </c>
      <c r="E23" s="178">
        <v>1000</v>
      </c>
      <c r="F23" s="185" t="s">
        <v>317</v>
      </c>
      <c r="G23" s="283" t="s">
        <v>409</v>
      </c>
      <c r="H23" s="206"/>
      <c r="I23" s="187" t="s">
        <v>230</v>
      </c>
      <c r="J23" s="188" t="s">
        <v>4</v>
      </c>
      <c r="K23" s="189">
        <v>4.8099999999999996</v>
      </c>
      <c r="L23" s="179">
        <f t="shared" si="8"/>
        <v>8295.2182952182957</v>
      </c>
      <c r="M23" s="190">
        <f t="shared" si="9"/>
        <v>2.25</v>
      </c>
      <c r="N23" s="198"/>
      <c r="O23" s="199" t="str">
        <f t="shared" si="4"/>
        <v xml:space="preserve">    -</v>
      </c>
      <c r="P23" s="200"/>
      <c r="Q23" s="201" t="str">
        <f t="shared" si="5"/>
        <v xml:space="preserve">    -</v>
      </c>
      <c r="R23" s="119"/>
      <c r="S23" s="346">
        <f t="shared" si="1"/>
        <v>0</v>
      </c>
      <c r="T23" s="346">
        <f t="shared" si="10"/>
        <v>0</v>
      </c>
      <c r="U23" s="342"/>
      <c r="W23" s="335"/>
    </row>
    <row r="24" spans="1:37" ht="18.899999999999999" customHeight="1" x14ac:dyDescent="0.35">
      <c r="A24" s="119"/>
      <c r="B24" s="139"/>
      <c r="C24" s="185" t="s">
        <v>320</v>
      </c>
      <c r="D24" s="185" t="s">
        <v>362</v>
      </c>
      <c r="E24" s="178">
        <v>250</v>
      </c>
      <c r="F24" s="185" t="s">
        <v>321</v>
      </c>
      <c r="G24" s="284" t="s">
        <v>410</v>
      </c>
      <c r="H24" s="182"/>
      <c r="I24" s="187" t="s">
        <v>225</v>
      </c>
      <c r="J24" s="188" t="s">
        <v>227</v>
      </c>
      <c r="K24" s="189">
        <v>3.56</v>
      </c>
      <c r="L24" s="179">
        <f t="shared" si="8"/>
        <v>11207.865168539325</v>
      </c>
      <c r="M24" s="190">
        <f t="shared" si="9"/>
        <v>1.67</v>
      </c>
      <c r="N24" s="198"/>
      <c r="O24" s="199" t="str">
        <f t="shared" si="4"/>
        <v xml:space="preserve">    -</v>
      </c>
      <c r="P24" s="200"/>
      <c r="Q24" s="201" t="str">
        <f t="shared" si="5"/>
        <v xml:space="preserve">    -</v>
      </c>
      <c r="R24" s="119"/>
      <c r="S24" s="346">
        <f t="shared" si="1"/>
        <v>0</v>
      </c>
      <c r="T24" s="346">
        <f t="shared" si="10"/>
        <v>0</v>
      </c>
      <c r="U24" s="342"/>
      <c r="V24" s="329" t="str">
        <f>V11&amp;TEXT(TLW,"#,###.00")</f>
        <v xml:space="preserve"> per pound or 39,900.00</v>
      </c>
      <c r="W24" s="335"/>
    </row>
    <row r="25" spans="1:37" s="142" customFormat="1" ht="18.899999999999999" customHeight="1" x14ac:dyDescent="0.35">
      <c r="A25" s="140"/>
      <c r="B25" s="141"/>
      <c r="C25" s="225" t="s">
        <v>320</v>
      </c>
      <c r="D25" s="225" t="s">
        <v>362</v>
      </c>
      <c r="E25" s="225">
        <v>250</v>
      </c>
      <c r="F25" s="185" t="s">
        <v>321</v>
      </c>
      <c r="G25" s="282" t="s">
        <v>390</v>
      </c>
      <c r="H25" s="226"/>
      <c r="I25" s="187" t="s">
        <v>231</v>
      </c>
      <c r="J25" s="227" t="s">
        <v>232</v>
      </c>
      <c r="K25" s="228">
        <v>2.0499999999999998</v>
      </c>
      <c r="L25" s="179">
        <f t="shared" si="8"/>
        <v>19463.414634146342</v>
      </c>
      <c r="M25" s="190">
        <f t="shared" si="9"/>
        <v>0.96</v>
      </c>
      <c r="N25" s="198"/>
      <c r="O25" s="199" t="str">
        <f t="shared" ref="O25" si="11">IF(N25="","    -",K25*N25)</f>
        <v xml:space="preserve">    -</v>
      </c>
      <c r="P25" s="200"/>
      <c r="Q25" s="201" t="str">
        <f t="shared" ref="Q25" si="12">IF(P25="","    -",ROUNDUP($P25/$E25,0)*$K25)</f>
        <v xml:space="preserve">    -</v>
      </c>
      <c r="S25" s="346">
        <f t="shared" si="1"/>
        <v>0</v>
      </c>
      <c r="T25" s="346">
        <f t="shared" si="10"/>
        <v>0</v>
      </c>
      <c r="U25" s="341"/>
      <c r="V25" s="333"/>
      <c r="W25" s="333"/>
      <c r="X25" s="277"/>
      <c r="Y25" s="277"/>
      <c r="Z25" s="277"/>
      <c r="AA25" s="277"/>
      <c r="AB25" s="277"/>
      <c r="AC25" s="277"/>
      <c r="AD25" s="277"/>
      <c r="AE25" s="277"/>
      <c r="AF25" s="277"/>
      <c r="AG25" s="273"/>
      <c r="AH25" s="176"/>
      <c r="AI25" s="176"/>
      <c r="AJ25" s="176"/>
      <c r="AK25" s="176"/>
    </row>
    <row r="26" spans="1:37" ht="18.899999999999999" customHeight="1" x14ac:dyDescent="0.35">
      <c r="A26" s="119"/>
      <c r="B26" s="139"/>
      <c r="C26" s="218" t="s">
        <v>320</v>
      </c>
      <c r="D26" s="218" t="s">
        <v>362</v>
      </c>
      <c r="E26" s="183">
        <v>250</v>
      </c>
      <c r="F26" s="185" t="s">
        <v>321</v>
      </c>
      <c r="G26" s="284" t="s">
        <v>394</v>
      </c>
      <c r="H26" s="182"/>
      <c r="I26" s="187" t="s">
        <v>226</v>
      </c>
      <c r="J26" s="205" t="s">
        <v>228</v>
      </c>
      <c r="K26" s="217">
        <v>3.98</v>
      </c>
      <c r="L26" s="180">
        <f t="shared" si="8"/>
        <v>10025.125628140704</v>
      </c>
      <c r="M26" s="190">
        <f t="shared" si="9"/>
        <v>1.87</v>
      </c>
      <c r="N26" s="198"/>
      <c r="O26" s="199" t="str">
        <f t="shared" si="4"/>
        <v xml:space="preserve">    -</v>
      </c>
      <c r="P26" s="200"/>
      <c r="Q26" s="201" t="str">
        <f t="shared" si="5"/>
        <v xml:space="preserve">    -</v>
      </c>
      <c r="R26" s="119"/>
      <c r="S26" s="346">
        <f t="shared" si="1"/>
        <v>0</v>
      </c>
      <c r="T26" s="346">
        <f t="shared" si="10"/>
        <v>0</v>
      </c>
      <c r="U26" s="342"/>
      <c r="W26" s="335"/>
    </row>
    <row r="27" spans="1:37" ht="18.899999999999999" customHeight="1" x14ac:dyDescent="0.35">
      <c r="A27" s="119"/>
      <c r="B27" s="139"/>
      <c r="C27" s="218" t="s">
        <v>322</v>
      </c>
      <c r="D27" s="218" t="s">
        <v>363</v>
      </c>
      <c r="E27" s="183">
        <v>264</v>
      </c>
      <c r="F27" s="185" t="s">
        <v>322</v>
      </c>
      <c r="G27" s="219" t="s">
        <v>391</v>
      </c>
      <c r="H27" s="182"/>
      <c r="I27" s="187" t="s">
        <v>298</v>
      </c>
      <c r="J27" s="205" t="s">
        <v>297</v>
      </c>
      <c r="K27" s="217">
        <v>5.76</v>
      </c>
      <c r="L27" s="180">
        <f t="shared" si="8"/>
        <v>6927.0833333333339</v>
      </c>
      <c r="M27" s="190">
        <f t="shared" si="9"/>
        <v>2.7</v>
      </c>
      <c r="N27" s="198"/>
      <c r="O27" s="199" t="str">
        <f t="shared" si="4"/>
        <v xml:space="preserve">    -</v>
      </c>
      <c r="P27" s="200"/>
      <c r="Q27" s="201" t="str">
        <f t="shared" si="5"/>
        <v xml:space="preserve">    -</v>
      </c>
      <c r="R27" s="119"/>
      <c r="S27" s="346">
        <f t="shared" si="1"/>
        <v>0</v>
      </c>
      <c r="T27" s="346">
        <f t="shared" si="10"/>
        <v>0</v>
      </c>
      <c r="U27" s="342"/>
      <c r="W27" s="335"/>
    </row>
    <row r="28" spans="1:37" ht="18.899999999999999" customHeight="1" x14ac:dyDescent="0.35">
      <c r="A28" s="119"/>
      <c r="B28" s="139"/>
      <c r="C28" s="220" t="s">
        <v>323</v>
      </c>
      <c r="D28" s="220" t="s">
        <v>364</v>
      </c>
      <c r="E28" s="220">
        <v>84</v>
      </c>
      <c r="F28" s="220" t="s">
        <v>324</v>
      </c>
      <c r="G28" s="219" t="s">
        <v>392</v>
      </c>
      <c r="H28" s="221"/>
      <c r="I28" s="222" t="s">
        <v>258</v>
      </c>
      <c r="J28" s="223" t="s">
        <v>253</v>
      </c>
      <c r="K28" s="224">
        <v>3.67</v>
      </c>
      <c r="L28" s="180">
        <f t="shared" si="8"/>
        <v>10871.934604904633</v>
      </c>
      <c r="M28" s="190">
        <f t="shared" si="9"/>
        <v>1.72</v>
      </c>
      <c r="N28" s="198"/>
      <c r="O28" s="199" t="str">
        <f t="shared" si="4"/>
        <v xml:space="preserve">    -</v>
      </c>
      <c r="P28" s="200"/>
      <c r="Q28" s="201" t="str">
        <f t="shared" si="5"/>
        <v xml:space="preserve">    -</v>
      </c>
      <c r="R28" s="119"/>
      <c r="S28" s="346">
        <f t="shared" si="1"/>
        <v>0</v>
      </c>
      <c r="T28" s="346">
        <f t="shared" si="10"/>
        <v>0</v>
      </c>
      <c r="U28" s="342"/>
      <c r="W28" s="335"/>
    </row>
    <row r="29" spans="1:37" ht="18.899999999999999" customHeight="1" x14ac:dyDescent="0.35">
      <c r="A29" s="119"/>
      <c r="B29" s="139"/>
      <c r="C29" s="220" t="s">
        <v>323</v>
      </c>
      <c r="D29" s="220" t="s">
        <v>365</v>
      </c>
      <c r="E29" s="220">
        <v>168</v>
      </c>
      <c r="F29" s="220" t="s">
        <v>324</v>
      </c>
      <c r="G29" s="219" t="s">
        <v>393</v>
      </c>
      <c r="H29" s="221"/>
      <c r="I29" s="222" t="s">
        <v>259</v>
      </c>
      <c r="J29" s="223" t="s">
        <v>255</v>
      </c>
      <c r="K29" s="224">
        <v>7.33</v>
      </c>
      <c r="L29" s="180">
        <f t="shared" si="8"/>
        <v>5443.3833560709409</v>
      </c>
      <c r="M29" s="190">
        <f t="shared" si="9"/>
        <v>3.43</v>
      </c>
      <c r="N29" s="198"/>
      <c r="O29" s="199" t="str">
        <f t="shared" si="4"/>
        <v xml:space="preserve">    -</v>
      </c>
      <c r="P29" s="200"/>
      <c r="Q29" s="201" t="str">
        <f t="shared" si="5"/>
        <v xml:space="preserve">    -</v>
      </c>
      <c r="R29" s="119"/>
      <c r="S29" s="346">
        <f t="shared" si="1"/>
        <v>0</v>
      </c>
      <c r="T29" s="346">
        <f t="shared" si="10"/>
        <v>0</v>
      </c>
      <c r="U29" s="342"/>
      <c r="W29" s="335"/>
    </row>
    <row r="30" spans="1:37" ht="18.899999999999999" customHeight="1" x14ac:dyDescent="0.35">
      <c r="A30" s="119"/>
      <c r="B30" s="139"/>
      <c r="C30" s="220" t="s">
        <v>325</v>
      </c>
      <c r="D30" s="220" t="s">
        <v>366</v>
      </c>
      <c r="E30" s="220">
        <v>264</v>
      </c>
      <c r="F30" s="220" t="s">
        <v>326</v>
      </c>
      <c r="G30" s="219" t="s">
        <v>395</v>
      </c>
      <c r="H30" s="221"/>
      <c r="I30" s="222" t="s">
        <v>299</v>
      </c>
      <c r="J30" s="223" t="s">
        <v>309</v>
      </c>
      <c r="K30" s="224">
        <v>3.71</v>
      </c>
      <c r="L30" s="180">
        <f t="shared" si="8"/>
        <v>10754.716981132076</v>
      </c>
      <c r="M30" s="190">
        <f t="shared" si="9"/>
        <v>1.74</v>
      </c>
      <c r="N30" s="198"/>
      <c r="O30" s="199" t="str">
        <f t="shared" si="4"/>
        <v xml:space="preserve">    -</v>
      </c>
      <c r="P30" s="200"/>
      <c r="Q30" s="201" t="str">
        <f t="shared" si="5"/>
        <v xml:space="preserve">    -</v>
      </c>
      <c r="R30" s="119"/>
      <c r="S30" s="346">
        <f t="shared" si="1"/>
        <v>0</v>
      </c>
      <c r="T30" s="346">
        <f t="shared" si="10"/>
        <v>0</v>
      </c>
      <c r="U30" s="342"/>
      <c r="W30" s="335"/>
    </row>
    <row r="31" spans="1:37" ht="18.899999999999999" customHeight="1" x14ac:dyDescent="0.35">
      <c r="A31" s="119"/>
      <c r="B31" s="139"/>
      <c r="C31" s="220" t="s">
        <v>327</v>
      </c>
      <c r="D31" s="220" t="s">
        <v>367</v>
      </c>
      <c r="E31" s="220">
        <v>84</v>
      </c>
      <c r="F31" s="220" t="s">
        <v>328</v>
      </c>
      <c r="G31" s="219" t="s">
        <v>396</v>
      </c>
      <c r="H31" s="221"/>
      <c r="I31" s="229" t="s">
        <v>256</v>
      </c>
      <c r="J31" s="223" t="s">
        <v>251</v>
      </c>
      <c r="K31" s="224">
        <v>2.36</v>
      </c>
      <c r="L31" s="180">
        <f t="shared" si="8"/>
        <v>16906.77966101695</v>
      </c>
      <c r="M31" s="190">
        <f t="shared" si="9"/>
        <v>1.1100000000000001</v>
      </c>
      <c r="N31" s="198"/>
      <c r="O31" s="199" t="str">
        <f t="shared" ref="O31:O32" si="13">IF(N31="","    -",K31*N31)</f>
        <v xml:space="preserve">    -</v>
      </c>
      <c r="P31" s="200"/>
      <c r="Q31" s="201" t="str">
        <f t="shared" ref="Q31:Q32" si="14">IF(P31="","    -",ROUNDUP($P31/$E31,0)*$K31)</f>
        <v xml:space="preserve">    -</v>
      </c>
      <c r="R31" s="119"/>
      <c r="S31" s="346">
        <f t="shared" si="1"/>
        <v>0</v>
      </c>
      <c r="T31" s="346">
        <f t="shared" si="10"/>
        <v>0</v>
      </c>
      <c r="U31" s="342"/>
      <c r="W31" s="335"/>
    </row>
    <row r="32" spans="1:37" ht="18.899999999999999" customHeight="1" thickBot="1" x14ac:dyDescent="0.4">
      <c r="A32" s="119"/>
      <c r="B32" s="139"/>
      <c r="C32" s="220" t="s">
        <v>327</v>
      </c>
      <c r="D32" s="220" t="s">
        <v>368</v>
      </c>
      <c r="E32" s="220">
        <v>168</v>
      </c>
      <c r="F32" s="220" t="s">
        <v>328</v>
      </c>
      <c r="G32" s="219" t="s">
        <v>397</v>
      </c>
      <c r="H32" s="221"/>
      <c r="I32" s="222" t="s">
        <v>257</v>
      </c>
      <c r="J32" s="223" t="s">
        <v>252</v>
      </c>
      <c r="K32" s="224">
        <v>4.72</v>
      </c>
      <c r="L32" s="180">
        <f t="shared" si="8"/>
        <v>8453.3898305084749</v>
      </c>
      <c r="M32" s="190">
        <f t="shared" si="9"/>
        <v>2.21</v>
      </c>
      <c r="N32" s="208"/>
      <c r="O32" s="209" t="str">
        <f t="shared" si="13"/>
        <v xml:space="preserve">    -</v>
      </c>
      <c r="P32" s="210"/>
      <c r="Q32" s="211" t="str">
        <f t="shared" si="14"/>
        <v xml:space="preserve">    -</v>
      </c>
      <c r="R32" s="119"/>
      <c r="S32" s="346">
        <f t="shared" si="1"/>
        <v>0</v>
      </c>
      <c r="T32" s="346">
        <f t="shared" si="10"/>
        <v>0</v>
      </c>
      <c r="U32" s="342"/>
      <c r="W32" s="335"/>
    </row>
    <row r="33" spans="1:23" ht="18.899999999999999" customHeight="1" x14ac:dyDescent="0.35">
      <c r="A33" s="119"/>
      <c r="B33" s="139"/>
      <c r="C33" s="185" t="s">
        <v>294</v>
      </c>
      <c r="D33" s="185" t="s">
        <v>361</v>
      </c>
      <c r="E33" s="178">
        <v>1000</v>
      </c>
      <c r="F33" s="185" t="s">
        <v>318</v>
      </c>
      <c r="G33" s="205" t="s">
        <v>347</v>
      </c>
      <c r="H33" s="215"/>
      <c r="I33" s="216" t="s">
        <v>295</v>
      </c>
      <c r="J33" s="205" t="s">
        <v>296</v>
      </c>
      <c r="K33" s="217">
        <v>3.89</v>
      </c>
      <c r="L33" s="180">
        <f>39900/$K33</f>
        <v>10257.069408740359</v>
      </c>
      <c r="M33" s="190">
        <f>ROUND((PTV*$K33),2)</f>
        <v>1.82</v>
      </c>
      <c r="N33" s="198"/>
      <c r="O33" s="199" t="str">
        <f t="shared" ref="O33:O36" si="15">IF(N33="","    -",K33*N33)</f>
        <v xml:space="preserve">    -</v>
      </c>
      <c r="P33" s="200"/>
      <c r="Q33" s="201" t="str">
        <f>IF(P33="","    -",ROUNDUP($P33/$E33,0)*$K33)</f>
        <v xml:space="preserve">    -</v>
      </c>
      <c r="R33" s="119"/>
      <c r="S33" s="346">
        <f t="shared" si="1"/>
        <v>0</v>
      </c>
      <c r="T33" s="346">
        <f t="shared" si="10"/>
        <v>0</v>
      </c>
      <c r="U33" s="342"/>
      <c r="W33" s="335"/>
    </row>
    <row r="34" spans="1:23" ht="18.899999999999999" customHeight="1" x14ac:dyDescent="0.35">
      <c r="A34" s="119"/>
      <c r="B34" s="139"/>
      <c r="C34" s="218" t="s">
        <v>319</v>
      </c>
      <c r="D34" s="218" t="s">
        <v>292</v>
      </c>
      <c r="E34" s="183">
        <v>400</v>
      </c>
      <c r="F34" s="218" t="s">
        <v>311</v>
      </c>
      <c r="G34" s="205" t="s">
        <v>398</v>
      </c>
      <c r="H34" s="215"/>
      <c r="I34" s="216" t="s">
        <v>289</v>
      </c>
      <c r="J34" s="205" t="s">
        <v>288</v>
      </c>
      <c r="K34" s="217">
        <v>3.34</v>
      </c>
      <c r="L34" s="180">
        <f>39900/$K34</f>
        <v>11946.107784431138</v>
      </c>
      <c r="M34" s="190">
        <f>ROUND((PTV*$K34),2)</f>
        <v>1.57</v>
      </c>
      <c r="N34" s="198"/>
      <c r="O34" s="199" t="str">
        <f t="shared" si="15"/>
        <v xml:space="preserve">    -</v>
      </c>
      <c r="P34" s="200"/>
      <c r="Q34" s="201" t="str">
        <f>IF(P34="","    -",ROUNDUP($P34/$E34,0)*$K34)</f>
        <v xml:space="preserve">    -</v>
      </c>
      <c r="R34" s="119"/>
      <c r="S34" s="346">
        <f t="shared" si="1"/>
        <v>0</v>
      </c>
      <c r="T34" s="346">
        <f t="shared" si="10"/>
        <v>0</v>
      </c>
      <c r="U34" s="342"/>
      <c r="W34" s="335"/>
    </row>
    <row r="35" spans="1:23" ht="18.899999999999999" customHeight="1" x14ac:dyDescent="0.35">
      <c r="A35" s="119"/>
      <c r="B35" s="139"/>
      <c r="C35" s="185" t="s">
        <v>357</v>
      </c>
      <c r="D35" s="185" t="s">
        <v>359</v>
      </c>
      <c r="E35" s="183">
        <v>773</v>
      </c>
      <c r="F35" s="218" t="s">
        <v>311</v>
      </c>
      <c r="G35" s="205" t="s">
        <v>350</v>
      </c>
      <c r="H35" s="215"/>
      <c r="I35" s="216" t="s">
        <v>300</v>
      </c>
      <c r="J35" s="205" t="s">
        <v>301</v>
      </c>
      <c r="K35" s="217">
        <v>6.45</v>
      </c>
      <c r="L35" s="180">
        <f>39900/$K35</f>
        <v>6186.0465116279065</v>
      </c>
      <c r="M35" s="190">
        <f>ROUND((PTV*$K35),2)</f>
        <v>3.02</v>
      </c>
      <c r="N35" s="198"/>
      <c r="O35" s="199" t="str">
        <f t="shared" si="15"/>
        <v xml:space="preserve">    -</v>
      </c>
      <c r="P35" s="200"/>
      <c r="Q35" s="201" t="str">
        <f>IF(P35="","    -",ROUNDUP($P35/$E35,0)*$K35)</f>
        <v xml:space="preserve">    -</v>
      </c>
      <c r="R35" s="119"/>
      <c r="S35" s="346">
        <f t="shared" si="1"/>
        <v>0</v>
      </c>
      <c r="T35" s="346">
        <f t="shared" si="10"/>
        <v>0</v>
      </c>
      <c r="U35" s="342"/>
      <c r="W35" s="335"/>
    </row>
    <row r="36" spans="1:23" ht="18.899999999999999" customHeight="1" x14ac:dyDescent="0.35">
      <c r="A36" s="119"/>
      <c r="B36" s="139"/>
      <c r="C36" s="185" t="s">
        <v>404</v>
      </c>
      <c r="D36" s="185" t="s">
        <v>405</v>
      </c>
      <c r="E36" s="178">
        <v>1130</v>
      </c>
      <c r="F36" s="185" t="s">
        <v>311</v>
      </c>
      <c r="G36" s="205" t="s">
        <v>403</v>
      </c>
      <c r="H36" s="215"/>
      <c r="I36" s="216" t="s">
        <v>386</v>
      </c>
      <c r="J36" s="205" t="s">
        <v>387</v>
      </c>
      <c r="K36" s="217">
        <v>9.43</v>
      </c>
      <c r="L36" s="180">
        <f>39900/$K36</f>
        <v>4231.1770943796391</v>
      </c>
      <c r="M36" s="190">
        <f>ROUND((PTV*$K36),2)</f>
        <v>4.42</v>
      </c>
      <c r="N36" s="198"/>
      <c r="O36" s="199" t="str">
        <f t="shared" si="15"/>
        <v xml:space="preserve">    -</v>
      </c>
      <c r="P36" s="200"/>
      <c r="Q36" s="201" t="str">
        <f>IF(P36="","    -",ROUNDUP($P36/$E36,0)*$K36)</f>
        <v xml:space="preserve">    -</v>
      </c>
      <c r="R36" s="119"/>
      <c r="S36" s="346">
        <f t="shared" si="1"/>
        <v>0</v>
      </c>
      <c r="T36" s="346">
        <f t="shared" si="10"/>
        <v>0</v>
      </c>
      <c r="U36" s="342"/>
      <c r="W36" s="335"/>
    </row>
    <row r="37" spans="1:23" ht="9" customHeight="1" thickBot="1" x14ac:dyDescent="0.4">
      <c r="A37" s="119"/>
      <c r="B37" s="139"/>
      <c r="C37" s="185"/>
      <c r="D37" s="185"/>
      <c r="E37" s="178"/>
      <c r="F37" s="185"/>
      <c r="G37" s="186"/>
      <c r="H37" s="148"/>
      <c r="I37" s="187"/>
      <c r="J37" s="188"/>
      <c r="K37" s="189"/>
      <c r="L37" s="179"/>
      <c r="M37" s="190"/>
      <c r="N37" s="212"/>
      <c r="O37" s="213"/>
      <c r="P37" s="212"/>
      <c r="Q37" s="213"/>
      <c r="R37" s="119"/>
      <c r="S37" s="346"/>
      <c r="T37" s="346"/>
      <c r="U37" s="342"/>
      <c r="W37" s="335"/>
    </row>
    <row r="38" spans="1:23" ht="18.899999999999999" customHeight="1" x14ac:dyDescent="0.35">
      <c r="A38" s="119"/>
      <c r="B38" s="138" t="s">
        <v>11</v>
      </c>
      <c r="C38" s="184" t="s">
        <v>329</v>
      </c>
      <c r="D38" s="185" t="s">
        <v>369</v>
      </c>
      <c r="E38" s="230">
        <v>412</v>
      </c>
      <c r="F38" s="218" t="s">
        <v>326</v>
      </c>
      <c r="G38" s="231" t="s">
        <v>204</v>
      </c>
      <c r="H38" s="148"/>
      <c r="I38" s="187" t="s">
        <v>20</v>
      </c>
      <c r="J38" s="232" t="s">
        <v>130</v>
      </c>
      <c r="K38" s="189">
        <v>5.9</v>
      </c>
      <c r="L38" s="179">
        <f>39900/$K38</f>
        <v>6762.7118644067796</v>
      </c>
      <c r="M38" s="190">
        <f t="shared" ref="M38:M53" si="16">ROUND((PTV*$K38),2)</f>
        <v>2.76</v>
      </c>
      <c r="N38" s="191"/>
      <c r="O38" s="192" t="str">
        <f t="shared" si="4"/>
        <v xml:space="preserve">    -</v>
      </c>
      <c r="P38" s="193"/>
      <c r="Q38" s="194" t="str">
        <f t="shared" si="5"/>
        <v xml:space="preserve">    -</v>
      </c>
      <c r="R38" s="119"/>
      <c r="S38" s="346">
        <f t="shared" si="1"/>
        <v>0</v>
      </c>
      <c r="T38" s="346">
        <f t="shared" si="10"/>
        <v>0</v>
      </c>
      <c r="U38" s="342"/>
      <c r="W38" s="335"/>
    </row>
    <row r="39" spans="1:23" ht="18.899999999999999" customHeight="1" x14ac:dyDescent="0.35">
      <c r="A39" s="119"/>
      <c r="B39" s="138" t="s">
        <v>11</v>
      </c>
      <c r="C39" s="184" t="s">
        <v>330</v>
      </c>
      <c r="D39" s="185" t="s">
        <v>370</v>
      </c>
      <c r="E39" s="233">
        <v>530</v>
      </c>
      <c r="F39" s="218" t="s">
        <v>331</v>
      </c>
      <c r="G39" s="231" t="s">
        <v>238</v>
      </c>
      <c r="H39" s="148"/>
      <c r="I39" s="187" t="s">
        <v>116</v>
      </c>
      <c r="J39" s="234" t="s">
        <v>132</v>
      </c>
      <c r="K39" s="189">
        <v>10.32</v>
      </c>
      <c r="L39" s="179">
        <f t="shared" ref="L39:L54" si="17">39900/$K39</f>
        <v>3866.2790697674418</v>
      </c>
      <c r="M39" s="190">
        <f t="shared" si="16"/>
        <v>4.84</v>
      </c>
      <c r="N39" s="198"/>
      <c r="O39" s="199" t="str">
        <f t="shared" si="4"/>
        <v xml:space="preserve">    -</v>
      </c>
      <c r="P39" s="200"/>
      <c r="Q39" s="201" t="str">
        <f t="shared" si="5"/>
        <v xml:space="preserve">    -</v>
      </c>
      <c r="R39" s="119"/>
      <c r="S39" s="346">
        <f t="shared" si="1"/>
        <v>0</v>
      </c>
      <c r="T39" s="346">
        <f t="shared" si="10"/>
        <v>0</v>
      </c>
      <c r="U39" s="342"/>
      <c r="W39" s="335"/>
    </row>
    <row r="40" spans="1:23" ht="18.899999999999999" customHeight="1" x14ac:dyDescent="0.35">
      <c r="A40" s="119"/>
      <c r="B40" s="138" t="s">
        <v>11</v>
      </c>
      <c r="C40" s="184" t="s">
        <v>330</v>
      </c>
      <c r="D40" s="185" t="s">
        <v>370</v>
      </c>
      <c r="E40" s="233">
        <v>530</v>
      </c>
      <c r="F40" s="218" t="s">
        <v>331</v>
      </c>
      <c r="G40" s="235" t="s">
        <v>239</v>
      </c>
      <c r="H40" s="148"/>
      <c r="I40" s="187" t="s">
        <v>16</v>
      </c>
      <c r="J40" s="234" t="s">
        <v>131</v>
      </c>
      <c r="K40" s="217">
        <v>10.67</v>
      </c>
      <c r="L40" s="179">
        <f t="shared" si="17"/>
        <v>3739.4564198687908</v>
      </c>
      <c r="M40" s="190">
        <f t="shared" si="16"/>
        <v>5</v>
      </c>
      <c r="N40" s="198"/>
      <c r="O40" s="199" t="str">
        <f t="shared" si="4"/>
        <v xml:space="preserve">    -</v>
      </c>
      <c r="P40" s="200"/>
      <c r="Q40" s="201" t="str">
        <f t="shared" si="5"/>
        <v xml:space="preserve">    -</v>
      </c>
      <c r="R40" s="119"/>
      <c r="S40" s="346">
        <f t="shared" si="1"/>
        <v>0</v>
      </c>
      <c r="T40" s="346">
        <f t="shared" si="10"/>
        <v>0</v>
      </c>
      <c r="U40" s="342"/>
      <c r="W40" s="335"/>
    </row>
    <row r="41" spans="1:23" ht="18.899999999999999" customHeight="1" x14ac:dyDescent="0.35">
      <c r="A41" s="119"/>
      <c r="B41" s="139" t="s">
        <v>11</v>
      </c>
      <c r="C41" s="236" t="s">
        <v>332</v>
      </c>
      <c r="D41" s="185" t="s">
        <v>371</v>
      </c>
      <c r="E41" s="218">
        <v>420</v>
      </c>
      <c r="F41" s="218" t="s">
        <v>326</v>
      </c>
      <c r="G41" s="235" t="s">
        <v>208</v>
      </c>
      <c r="H41" s="148"/>
      <c r="I41" s="187" t="s">
        <v>209</v>
      </c>
      <c r="J41" s="234" t="s">
        <v>210</v>
      </c>
      <c r="K41" s="189">
        <v>7.33</v>
      </c>
      <c r="L41" s="179">
        <f t="shared" si="17"/>
        <v>5443.3833560709409</v>
      </c>
      <c r="M41" s="190">
        <f t="shared" si="16"/>
        <v>3.43</v>
      </c>
      <c r="N41" s="198"/>
      <c r="O41" s="199" t="str">
        <f t="shared" si="4"/>
        <v xml:space="preserve">    -</v>
      </c>
      <c r="P41" s="200"/>
      <c r="Q41" s="201" t="str">
        <f t="shared" si="5"/>
        <v xml:space="preserve">    -</v>
      </c>
      <c r="R41" s="119"/>
      <c r="S41" s="346">
        <f t="shared" si="1"/>
        <v>0</v>
      </c>
      <c r="T41" s="346">
        <f t="shared" si="10"/>
        <v>0</v>
      </c>
      <c r="U41" s="342"/>
      <c r="W41" s="335"/>
    </row>
    <row r="42" spans="1:23" ht="18.899999999999999" customHeight="1" x14ac:dyDescent="0.35">
      <c r="A42" s="119"/>
      <c r="B42" s="139" t="s">
        <v>11</v>
      </c>
      <c r="C42" s="184" t="s">
        <v>332</v>
      </c>
      <c r="D42" s="185" t="s">
        <v>371</v>
      </c>
      <c r="E42" s="218">
        <v>450</v>
      </c>
      <c r="F42" s="218" t="s">
        <v>333</v>
      </c>
      <c r="G42" s="235" t="s">
        <v>240</v>
      </c>
      <c r="H42" s="148"/>
      <c r="I42" s="187" t="s">
        <v>14</v>
      </c>
      <c r="J42" s="234" t="s">
        <v>133</v>
      </c>
      <c r="K42" s="217">
        <v>7.52</v>
      </c>
      <c r="L42" s="179">
        <f t="shared" si="17"/>
        <v>5305.8510638297876</v>
      </c>
      <c r="M42" s="190">
        <f t="shared" si="16"/>
        <v>3.52</v>
      </c>
      <c r="N42" s="198"/>
      <c r="O42" s="199" t="str">
        <f t="shared" si="4"/>
        <v xml:space="preserve">    -</v>
      </c>
      <c r="P42" s="200"/>
      <c r="Q42" s="201" t="str">
        <f t="shared" si="5"/>
        <v xml:space="preserve">    -</v>
      </c>
      <c r="R42" s="119"/>
      <c r="S42" s="346">
        <f t="shared" si="1"/>
        <v>0</v>
      </c>
      <c r="T42" s="346">
        <f t="shared" si="10"/>
        <v>0</v>
      </c>
      <c r="U42" s="342"/>
      <c r="W42" s="335"/>
    </row>
    <row r="43" spans="1:23" ht="18.899999999999999" customHeight="1" x14ac:dyDescent="0.35">
      <c r="A43" s="119"/>
      <c r="B43" s="139"/>
      <c r="C43" s="184" t="s">
        <v>332</v>
      </c>
      <c r="D43" s="185" t="s">
        <v>371</v>
      </c>
      <c r="E43" s="218">
        <v>450</v>
      </c>
      <c r="F43" s="218" t="s">
        <v>333</v>
      </c>
      <c r="G43" s="235" t="s">
        <v>400</v>
      </c>
      <c r="H43" s="148"/>
      <c r="I43" s="187" t="s">
        <v>401</v>
      </c>
      <c r="J43" s="234" t="s">
        <v>402</v>
      </c>
      <c r="K43" s="217">
        <v>7.52</v>
      </c>
      <c r="L43" s="179">
        <f t="shared" si="17"/>
        <v>5305.8510638297876</v>
      </c>
      <c r="M43" s="190">
        <f t="shared" si="16"/>
        <v>3.52</v>
      </c>
      <c r="N43" s="198"/>
      <c r="O43" s="199" t="str">
        <f t="shared" si="4"/>
        <v xml:space="preserve">    -</v>
      </c>
      <c r="P43" s="200"/>
      <c r="Q43" s="201" t="str">
        <f t="shared" si="5"/>
        <v xml:space="preserve">    -</v>
      </c>
      <c r="R43" s="119"/>
      <c r="S43" s="346">
        <f t="shared" ref="S43" si="18">N43*M43</f>
        <v>0</v>
      </c>
      <c r="T43" s="346">
        <f t="shared" ref="T43" si="19">ROUNDUP((P43/E43),0)*M43</f>
        <v>0</v>
      </c>
      <c r="U43" s="342"/>
      <c r="W43" s="335"/>
    </row>
    <row r="44" spans="1:23" ht="18.899999999999999" customHeight="1" x14ac:dyDescent="0.35">
      <c r="A44" s="119"/>
      <c r="B44" s="139"/>
      <c r="C44" s="185" t="s">
        <v>330</v>
      </c>
      <c r="D44" s="185" t="s">
        <v>370</v>
      </c>
      <c r="E44" s="233">
        <v>530</v>
      </c>
      <c r="F44" s="218" t="s">
        <v>331</v>
      </c>
      <c r="G44" s="235" t="s">
        <v>205</v>
      </c>
      <c r="H44" s="148"/>
      <c r="I44" s="187" t="s">
        <v>206</v>
      </c>
      <c r="J44" s="234" t="s">
        <v>207</v>
      </c>
      <c r="K44" s="189">
        <v>12.26</v>
      </c>
      <c r="L44" s="179">
        <f t="shared" si="17"/>
        <v>3254.4861337683524</v>
      </c>
      <c r="M44" s="190">
        <f t="shared" si="16"/>
        <v>5.75</v>
      </c>
      <c r="N44" s="198"/>
      <c r="O44" s="199" t="str">
        <f t="shared" si="4"/>
        <v xml:space="preserve">    -</v>
      </c>
      <c r="P44" s="200"/>
      <c r="Q44" s="201" t="str">
        <f t="shared" si="5"/>
        <v xml:space="preserve">    -</v>
      </c>
      <c r="R44" s="119"/>
      <c r="S44" s="346">
        <f t="shared" si="1"/>
        <v>0</v>
      </c>
      <c r="T44" s="346">
        <f t="shared" si="10"/>
        <v>0</v>
      </c>
      <c r="U44" s="342"/>
      <c r="W44" s="335"/>
    </row>
    <row r="45" spans="1:23" ht="18.899999999999999" customHeight="1" x14ac:dyDescent="0.35">
      <c r="A45" s="119"/>
      <c r="B45" s="138" t="s">
        <v>11</v>
      </c>
      <c r="C45" s="236" t="s">
        <v>330</v>
      </c>
      <c r="D45" s="185" t="s">
        <v>370</v>
      </c>
      <c r="E45" s="233">
        <v>530</v>
      </c>
      <c r="F45" s="218" t="s">
        <v>331</v>
      </c>
      <c r="G45" s="235" t="s">
        <v>241</v>
      </c>
      <c r="H45" s="148"/>
      <c r="I45" s="237" t="s">
        <v>39</v>
      </c>
      <c r="J45" s="234" t="s">
        <v>134</v>
      </c>
      <c r="K45" s="238">
        <v>12.26</v>
      </c>
      <c r="L45" s="179">
        <f t="shared" si="17"/>
        <v>3254.4861337683524</v>
      </c>
      <c r="M45" s="190">
        <f t="shared" si="16"/>
        <v>5.75</v>
      </c>
      <c r="N45" s="198"/>
      <c r="O45" s="199" t="str">
        <f t="shared" si="4"/>
        <v xml:space="preserve">    -</v>
      </c>
      <c r="P45" s="200"/>
      <c r="Q45" s="201" t="str">
        <f t="shared" si="5"/>
        <v xml:space="preserve">    -</v>
      </c>
      <c r="R45" s="119"/>
      <c r="S45" s="346">
        <f t="shared" si="1"/>
        <v>0</v>
      </c>
      <c r="T45" s="346">
        <f t="shared" si="10"/>
        <v>0</v>
      </c>
      <c r="U45" s="342"/>
      <c r="W45" s="335"/>
    </row>
    <row r="46" spans="1:23" ht="18.899999999999999" customHeight="1" x14ac:dyDescent="0.35">
      <c r="A46" s="122"/>
      <c r="B46" s="143" t="s">
        <v>11</v>
      </c>
      <c r="C46" s="218" t="s">
        <v>332</v>
      </c>
      <c r="D46" s="218" t="s">
        <v>371</v>
      </c>
      <c r="E46" s="233">
        <v>573</v>
      </c>
      <c r="F46" s="218" t="s">
        <v>334</v>
      </c>
      <c r="G46" s="181" t="s">
        <v>263</v>
      </c>
      <c r="H46" s="182"/>
      <c r="I46" s="216" t="s">
        <v>50</v>
      </c>
      <c r="J46" s="234" t="s">
        <v>135</v>
      </c>
      <c r="K46" s="217">
        <v>15.35</v>
      </c>
      <c r="L46" s="179">
        <f t="shared" si="17"/>
        <v>2599.3485342019544</v>
      </c>
      <c r="M46" s="190">
        <f t="shared" si="16"/>
        <v>7.19</v>
      </c>
      <c r="N46" s="198"/>
      <c r="O46" s="199" t="str">
        <f t="shared" si="4"/>
        <v xml:space="preserve">    -</v>
      </c>
      <c r="P46" s="200"/>
      <c r="Q46" s="201" t="str">
        <f t="shared" si="5"/>
        <v xml:space="preserve">    -</v>
      </c>
      <c r="R46" s="119"/>
      <c r="S46" s="346">
        <f t="shared" si="1"/>
        <v>0</v>
      </c>
      <c r="T46" s="346">
        <f t="shared" si="10"/>
        <v>0</v>
      </c>
      <c r="U46" s="342"/>
      <c r="W46" s="335"/>
    </row>
    <row r="47" spans="1:23" ht="18.899999999999999" customHeight="1" x14ac:dyDescent="0.35">
      <c r="A47" s="122"/>
      <c r="B47" s="143" t="s">
        <v>11</v>
      </c>
      <c r="C47" s="218" t="s">
        <v>335</v>
      </c>
      <c r="D47" s="218" t="s">
        <v>370</v>
      </c>
      <c r="E47" s="233">
        <v>289</v>
      </c>
      <c r="F47" s="218" t="s">
        <v>336</v>
      </c>
      <c r="G47" s="181" t="s">
        <v>399</v>
      </c>
      <c r="H47" s="182"/>
      <c r="I47" s="216" t="s">
        <v>261</v>
      </c>
      <c r="J47" s="234" t="s">
        <v>262</v>
      </c>
      <c r="K47" s="217">
        <v>5.22</v>
      </c>
      <c r="L47" s="180">
        <f t="shared" si="17"/>
        <v>7643.6781609195405</v>
      </c>
      <c r="M47" s="190">
        <f t="shared" si="16"/>
        <v>2.4500000000000002</v>
      </c>
      <c r="N47" s="198"/>
      <c r="O47" s="199" t="str">
        <f t="shared" si="4"/>
        <v xml:space="preserve">    -</v>
      </c>
      <c r="P47" s="200"/>
      <c r="Q47" s="201" t="str">
        <f t="shared" si="5"/>
        <v xml:space="preserve">    -</v>
      </c>
      <c r="R47" s="119"/>
      <c r="S47" s="346">
        <f t="shared" si="1"/>
        <v>0</v>
      </c>
      <c r="T47" s="346">
        <f t="shared" si="10"/>
        <v>0</v>
      </c>
      <c r="U47" s="342"/>
      <c r="W47" s="335"/>
    </row>
    <row r="48" spans="1:23" ht="18.899999999999999" customHeight="1" x14ac:dyDescent="0.35">
      <c r="A48" s="119"/>
      <c r="B48" s="138" t="s">
        <v>11</v>
      </c>
      <c r="C48" s="185" t="s">
        <v>337</v>
      </c>
      <c r="D48" s="185" t="s">
        <v>372</v>
      </c>
      <c r="E48" s="233">
        <v>498</v>
      </c>
      <c r="F48" s="218" t="s">
        <v>338</v>
      </c>
      <c r="G48" s="235" t="s">
        <v>242</v>
      </c>
      <c r="H48" s="148"/>
      <c r="I48" s="187" t="s">
        <v>49</v>
      </c>
      <c r="J48" s="234" t="s">
        <v>136</v>
      </c>
      <c r="K48" s="217">
        <v>10.52</v>
      </c>
      <c r="L48" s="179">
        <f t="shared" si="17"/>
        <v>3792.7756653992396</v>
      </c>
      <c r="M48" s="190">
        <f t="shared" si="16"/>
        <v>4.93</v>
      </c>
      <c r="N48" s="198"/>
      <c r="O48" s="199" t="str">
        <f t="shared" si="4"/>
        <v xml:space="preserve">    -</v>
      </c>
      <c r="P48" s="200"/>
      <c r="Q48" s="201" t="str">
        <f t="shared" si="5"/>
        <v xml:space="preserve">    -</v>
      </c>
      <c r="R48" s="119"/>
      <c r="S48" s="346">
        <f t="shared" si="1"/>
        <v>0</v>
      </c>
      <c r="T48" s="346">
        <f t="shared" si="10"/>
        <v>0</v>
      </c>
      <c r="U48" s="342"/>
      <c r="W48" s="335"/>
    </row>
    <row r="49" spans="1:23" ht="18.899999999999999" customHeight="1" x14ac:dyDescent="0.35">
      <c r="A49" s="119"/>
      <c r="B49" s="138" t="s">
        <v>11</v>
      </c>
      <c r="C49" s="185" t="s">
        <v>332</v>
      </c>
      <c r="D49" s="185" t="s">
        <v>371</v>
      </c>
      <c r="E49" s="233">
        <v>573</v>
      </c>
      <c r="F49" s="218" t="s">
        <v>334</v>
      </c>
      <c r="G49" s="235" t="s">
        <v>348</v>
      </c>
      <c r="H49" s="148"/>
      <c r="I49" s="187" t="s">
        <v>46</v>
      </c>
      <c r="J49" s="234" t="s">
        <v>137</v>
      </c>
      <c r="K49" s="217">
        <v>17.41</v>
      </c>
      <c r="L49" s="179">
        <f t="shared" si="17"/>
        <v>2291.786329695577</v>
      </c>
      <c r="M49" s="190">
        <f t="shared" si="16"/>
        <v>8.16</v>
      </c>
      <c r="N49" s="198"/>
      <c r="O49" s="199" t="str">
        <f t="shared" si="4"/>
        <v xml:space="preserve">    -</v>
      </c>
      <c r="P49" s="200"/>
      <c r="Q49" s="201" t="str">
        <f t="shared" si="5"/>
        <v xml:space="preserve">    -</v>
      </c>
      <c r="R49" s="119"/>
      <c r="S49" s="346">
        <f t="shared" si="1"/>
        <v>0</v>
      </c>
      <c r="T49" s="346">
        <f t="shared" si="10"/>
        <v>0</v>
      </c>
      <c r="U49" s="342"/>
      <c r="W49" s="335"/>
    </row>
    <row r="50" spans="1:23" ht="18.899999999999999" customHeight="1" x14ac:dyDescent="0.35">
      <c r="A50" s="119"/>
      <c r="B50" s="138"/>
      <c r="C50" s="185" t="s">
        <v>339</v>
      </c>
      <c r="D50" s="185" t="s">
        <v>373</v>
      </c>
      <c r="E50" s="207">
        <v>1332</v>
      </c>
      <c r="F50" s="218" t="s">
        <v>340</v>
      </c>
      <c r="G50" s="235" t="s">
        <v>243</v>
      </c>
      <c r="H50" s="148"/>
      <c r="I50" s="187" t="s">
        <v>104</v>
      </c>
      <c r="J50" s="234" t="s">
        <v>138</v>
      </c>
      <c r="K50" s="217">
        <v>30.97</v>
      </c>
      <c r="L50" s="179">
        <f t="shared" si="17"/>
        <v>1288.3435582822087</v>
      </c>
      <c r="M50" s="190">
        <f t="shared" si="16"/>
        <v>14.51</v>
      </c>
      <c r="N50" s="198"/>
      <c r="O50" s="199" t="str">
        <f t="shared" si="4"/>
        <v xml:space="preserve">    -</v>
      </c>
      <c r="P50" s="200"/>
      <c r="Q50" s="201" t="str">
        <f t="shared" si="5"/>
        <v xml:space="preserve">    -</v>
      </c>
      <c r="R50" s="119"/>
      <c r="S50" s="346">
        <f t="shared" si="1"/>
        <v>0</v>
      </c>
      <c r="T50" s="346">
        <f t="shared" si="10"/>
        <v>0</v>
      </c>
      <c r="U50" s="342"/>
      <c r="W50" s="335"/>
    </row>
    <row r="51" spans="1:23" ht="18.899999999999999" customHeight="1" x14ac:dyDescent="0.35">
      <c r="A51" s="119"/>
      <c r="B51" s="138" t="s">
        <v>11</v>
      </c>
      <c r="C51" s="185" t="s">
        <v>330</v>
      </c>
      <c r="D51" s="185" t="s">
        <v>370</v>
      </c>
      <c r="E51" s="233">
        <v>530</v>
      </c>
      <c r="F51" s="218" t="s">
        <v>331</v>
      </c>
      <c r="G51" s="235" t="s">
        <v>244</v>
      </c>
      <c r="H51" s="148"/>
      <c r="I51" s="187" t="s">
        <v>62</v>
      </c>
      <c r="J51" s="234" t="s">
        <v>139</v>
      </c>
      <c r="K51" s="217">
        <v>9.7200000000000006</v>
      </c>
      <c r="L51" s="179">
        <f t="shared" si="17"/>
        <v>4104.9382716049377</v>
      </c>
      <c r="M51" s="190">
        <f t="shared" si="16"/>
        <v>4.55</v>
      </c>
      <c r="N51" s="198"/>
      <c r="O51" s="199" t="str">
        <f t="shared" si="4"/>
        <v xml:space="preserve">    -</v>
      </c>
      <c r="P51" s="200"/>
      <c r="Q51" s="201" t="str">
        <f t="shared" si="5"/>
        <v xml:space="preserve">    -</v>
      </c>
      <c r="R51" s="119"/>
      <c r="S51" s="346">
        <f t="shared" si="1"/>
        <v>0</v>
      </c>
      <c r="T51" s="346">
        <f t="shared" si="10"/>
        <v>0</v>
      </c>
      <c r="U51" s="342"/>
    </row>
    <row r="52" spans="1:23" ht="18.899999999999999" customHeight="1" x14ac:dyDescent="0.35">
      <c r="A52" s="119"/>
      <c r="B52" s="138" t="s">
        <v>11</v>
      </c>
      <c r="C52" s="185" t="s">
        <v>330</v>
      </c>
      <c r="D52" s="185" t="s">
        <v>370</v>
      </c>
      <c r="E52" s="233">
        <v>572</v>
      </c>
      <c r="F52" s="218" t="s">
        <v>341</v>
      </c>
      <c r="G52" s="235" t="s">
        <v>245</v>
      </c>
      <c r="H52" s="239"/>
      <c r="I52" s="187" t="s">
        <v>63</v>
      </c>
      <c r="J52" s="234" t="s">
        <v>140</v>
      </c>
      <c r="K52" s="217">
        <v>16.260000000000002</v>
      </c>
      <c r="L52" s="179">
        <f t="shared" si="17"/>
        <v>2453.8745387453873</v>
      </c>
      <c r="M52" s="190">
        <f t="shared" si="16"/>
        <v>7.62</v>
      </c>
      <c r="N52" s="198"/>
      <c r="O52" s="199" t="str">
        <f t="shared" ref="O52" si="20">IF(N52="","    -",K52*N52)</f>
        <v xml:space="preserve">    -</v>
      </c>
      <c r="P52" s="200"/>
      <c r="Q52" s="201" t="str">
        <f t="shared" ref="Q52" si="21">IF(P52="","    -",ROUNDUP($P52/$E52,0)*$K52)</f>
        <v xml:space="preserve">    -</v>
      </c>
      <c r="R52" s="119"/>
      <c r="S52" s="346">
        <f t="shared" si="1"/>
        <v>0</v>
      </c>
      <c r="T52" s="346">
        <f t="shared" si="10"/>
        <v>0</v>
      </c>
      <c r="U52" s="342"/>
    </row>
    <row r="53" spans="1:23" ht="18.899999999999999" customHeight="1" x14ac:dyDescent="0.35">
      <c r="A53" s="119"/>
      <c r="B53" s="138"/>
      <c r="C53" s="185" t="s">
        <v>330</v>
      </c>
      <c r="D53" s="185" t="s">
        <v>370</v>
      </c>
      <c r="E53" s="233">
        <v>318</v>
      </c>
      <c r="F53" s="218" t="s">
        <v>342</v>
      </c>
      <c r="G53" s="235" t="s">
        <v>304</v>
      </c>
      <c r="H53" s="239"/>
      <c r="I53" s="187" t="s">
        <v>306</v>
      </c>
      <c r="J53" s="234" t="s">
        <v>302</v>
      </c>
      <c r="K53" s="217">
        <v>8.9600000000000009</v>
      </c>
      <c r="L53" s="179">
        <f t="shared" si="17"/>
        <v>4453.125</v>
      </c>
      <c r="M53" s="190">
        <f t="shared" si="16"/>
        <v>4.2</v>
      </c>
      <c r="N53" s="198"/>
      <c r="O53" s="199" t="str">
        <f t="shared" ref="O53:O54" si="22">IF(N53="","    -",K53*N53)</f>
        <v xml:space="preserve">    -</v>
      </c>
      <c r="P53" s="200"/>
      <c r="Q53" s="201" t="str">
        <f t="shared" ref="Q53:Q54" si="23">IF(P53="","    -",ROUNDUP($P53/$E53,0)*$K53)</f>
        <v xml:space="preserve">    -</v>
      </c>
      <c r="R53" s="119"/>
      <c r="S53" s="346">
        <f t="shared" si="1"/>
        <v>0</v>
      </c>
      <c r="T53" s="346">
        <f t="shared" si="10"/>
        <v>0</v>
      </c>
      <c r="U53" s="342"/>
    </row>
    <row r="54" spans="1:23" ht="18.899999999999999" customHeight="1" thickBot="1" x14ac:dyDescent="0.4">
      <c r="A54" s="119"/>
      <c r="B54" s="138"/>
      <c r="C54" s="185" t="s">
        <v>330</v>
      </c>
      <c r="D54" s="185" t="s">
        <v>370</v>
      </c>
      <c r="E54" s="233">
        <v>318</v>
      </c>
      <c r="F54" s="218" t="s">
        <v>342</v>
      </c>
      <c r="G54" s="235" t="s">
        <v>305</v>
      </c>
      <c r="H54" s="239"/>
      <c r="I54" s="187" t="s">
        <v>307</v>
      </c>
      <c r="J54" s="234" t="s">
        <v>303</v>
      </c>
      <c r="K54" s="217">
        <v>9.0299999999999994</v>
      </c>
      <c r="L54" s="179">
        <f t="shared" si="17"/>
        <v>4418.604651162791</v>
      </c>
      <c r="M54" s="190">
        <f>ROUNDUP((PTV*$K54),2)</f>
        <v>4.24</v>
      </c>
      <c r="N54" s="208"/>
      <c r="O54" s="209" t="str">
        <f t="shared" si="22"/>
        <v xml:space="preserve">    -</v>
      </c>
      <c r="P54" s="210"/>
      <c r="Q54" s="211" t="str">
        <f t="shared" si="23"/>
        <v xml:space="preserve">    -</v>
      </c>
      <c r="R54" s="119"/>
      <c r="S54" s="346">
        <f t="shared" si="1"/>
        <v>0</v>
      </c>
      <c r="T54" s="346">
        <f t="shared" si="10"/>
        <v>0</v>
      </c>
      <c r="U54" s="342"/>
    </row>
    <row r="55" spans="1:23" ht="9" customHeight="1" thickBot="1" x14ac:dyDescent="0.4">
      <c r="A55" s="119"/>
      <c r="B55" s="138"/>
      <c r="C55" s="185"/>
      <c r="D55" s="185"/>
      <c r="E55" s="184"/>
      <c r="F55" s="185"/>
      <c r="G55" s="235"/>
      <c r="H55" s="239"/>
      <c r="I55" s="187"/>
      <c r="J55" s="240"/>
      <c r="K55" s="189"/>
      <c r="L55" s="179"/>
      <c r="M55" s="190"/>
      <c r="N55" s="212"/>
      <c r="O55" s="213"/>
      <c r="P55" s="212"/>
      <c r="Q55" s="213"/>
      <c r="R55" s="119"/>
      <c r="S55" s="347"/>
      <c r="T55" s="346"/>
      <c r="U55" s="342"/>
      <c r="W55" s="335"/>
    </row>
    <row r="56" spans="1:23" ht="20.149999999999999" hidden="1" customHeight="1" x14ac:dyDescent="0.35">
      <c r="A56" s="119"/>
      <c r="B56" s="138" t="s">
        <v>343</v>
      </c>
      <c r="C56" s="184" t="s">
        <v>344</v>
      </c>
      <c r="D56" s="185" t="s">
        <v>374</v>
      </c>
      <c r="E56" s="184">
        <v>69</v>
      </c>
      <c r="F56" s="185" t="s">
        <v>345</v>
      </c>
      <c r="G56" s="231" t="s">
        <v>346</v>
      </c>
      <c r="H56" s="239"/>
      <c r="I56" s="187" t="s">
        <v>101</v>
      </c>
      <c r="J56" s="240" t="s">
        <v>141</v>
      </c>
      <c r="K56" s="189">
        <v>6.45</v>
      </c>
      <c r="L56" s="179">
        <f>39900/$K56</f>
        <v>6186.0465116279065</v>
      </c>
      <c r="M56" s="190">
        <f>ROUND((PTV*$K56),2)</f>
        <v>3.02</v>
      </c>
      <c r="N56" s="243"/>
      <c r="O56" s="244" t="str">
        <f t="shared" si="4"/>
        <v xml:space="preserve">    -</v>
      </c>
      <c r="P56" s="242"/>
      <c r="Q56" s="244" t="str">
        <f t="shared" si="5"/>
        <v xml:space="preserve">    -</v>
      </c>
      <c r="R56" s="119"/>
      <c r="S56" s="346">
        <f>N56*M56</f>
        <v>0</v>
      </c>
      <c r="T56" s="346">
        <f t="shared" si="10"/>
        <v>0</v>
      </c>
      <c r="U56" s="342"/>
    </row>
    <row r="57" spans="1:23" ht="18.899999999999999" customHeight="1" thickBot="1" x14ac:dyDescent="0.4">
      <c r="A57" s="119"/>
      <c r="B57" s="138"/>
      <c r="C57" s="233" t="s">
        <v>344</v>
      </c>
      <c r="D57" s="218" t="s">
        <v>375</v>
      </c>
      <c r="E57" s="207">
        <v>278</v>
      </c>
      <c r="F57" s="218" t="s">
        <v>342</v>
      </c>
      <c r="G57" s="241" t="s">
        <v>379</v>
      </c>
      <c r="H57" s="182"/>
      <c r="I57" s="222" t="s">
        <v>260</v>
      </c>
      <c r="J57" s="234" t="s">
        <v>254</v>
      </c>
      <c r="K57" s="217">
        <v>5.7</v>
      </c>
      <c r="L57" s="180">
        <f>39900/$K57</f>
        <v>7000</v>
      </c>
      <c r="M57" s="190">
        <f>ROUND((PTV*$K57),2)</f>
        <v>2.67</v>
      </c>
      <c r="N57" s="245"/>
      <c r="O57" s="246" t="str">
        <f t="shared" si="4"/>
        <v xml:space="preserve">    -</v>
      </c>
      <c r="P57" s="247"/>
      <c r="Q57" s="248" t="str">
        <f t="shared" si="5"/>
        <v xml:space="preserve">    -</v>
      </c>
      <c r="R57" s="119"/>
      <c r="S57" s="346">
        <f>N57*M57</f>
        <v>0</v>
      </c>
      <c r="T57" s="346">
        <f t="shared" si="10"/>
        <v>0</v>
      </c>
      <c r="U57" s="342"/>
      <c r="W57" s="335"/>
    </row>
    <row r="58" spans="1:23" ht="9" customHeight="1" thickBot="1" x14ac:dyDescent="0.3">
      <c r="I58" s="122"/>
      <c r="J58" s="146"/>
      <c r="K58" s="122"/>
      <c r="L58" s="122"/>
      <c r="M58" s="122"/>
      <c r="N58" s="159"/>
      <c r="O58" s="160"/>
      <c r="P58" s="159"/>
      <c r="Q58" s="160"/>
    </row>
    <row r="59" spans="1:23" ht="29.25" customHeight="1" thickBot="1" x14ac:dyDescent="0.4">
      <c r="A59" s="119"/>
      <c r="B59" s="124"/>
      <c r="C59" s="121"/>
      <c r="D59" s="147"/>
      <c r="E59" s="148"/>
      <c r="F59" s="148"/>
      <c r="G59" s="148"/>
      <c r="H59" s="148"/>
      <c r="I59" s="149"/>
      <c r="J59" s="149"/>
      <c r="K59" s="562" t="s">
        <v>275</v>
      </c>
      <c r="L59" s="562"/>
      <c r="M59" s="528"/>
      <c r="N59" s="150">
        <f>SUM(N8:N20, N22:N36, N38:N54, N57:N57)</f>
        <v>0</v>
      </c>
      <c r="O59" s="161">
        <f>SUM(O8:O20, O22:O36, O38:O54, O57:O57)</f>
        <v>0</v>
      </c>
      <c r="P59" s="150">
        <f>SUM(P8:P20, P22:P36, P38:P54, P57:P57)</f>
        <v>0</v>
      </c>
      <c r="Q59" s="166">
        <f>SUM(Q8:Q20, Q22:Q36, Q38:Q54, Q57:Q57)</f>
        <v>0</v>
      </c>
      <c r="R59" s="151"/>
      <c r="S59" s="348">
        <f>SUM(S8:S20, S22:S36, S38:S54, S57:S57)</f>
        <v>0</v>
      </c>
      <c r="T59" s="349">
        <f>SUM(T8:T20, T22:T36, T38:T54, T57:T57)</f>
        <v>0</v>
      </c>
      <c r="V59" s="338"/>
    </row>
    <row r="60" spans="1:23" ht="30.75" customHeight="1" thickBot="1" x14ac:dyDescent="0.4">
      <c r="A60" s="125"/>
      <c r="B60" s="152"/>
      <c r="C60" s="564" t="str">
        <f>("*100332 = Totes of Tomato Paste / 1 Tote = 2,850 lbs of Paste / 1 truckload of 100332 = 14 Totes or "&amp;TLW&amp;" lbs of Paste")</f>
        <v>*100332 = Totes of Tomato Paste / 1 Tote = 2,850 lbs of Paste / 1 truckload of 100332 = 14 Totes or 39900 lbs of Paste</v>
      </c>
      <c r="D60" s="564"/>
      <c r="E60" s="564"/>
      <c r="F60" s="564"/>
      <c r="G60" s="564"/>
      <c r="H60" s="564"/>
      <c r="I60" s="564"/>
      <c r="J60" s="564"/>
      <c r="K60" s="527" t="s">
        <v>223</v>
      </c>
      <c r="L60" s="527"/>
      <c r="M60" s="528"/>
      <c r="N60" s="529">
        <f>S59</f>
        <v>0</v>
      </c>
      <c r="O60" s="530"/>
      <c r="P60" s="534">
        <f>T59</f>
        <v>0</v>
      </c>
      <c r="Q60" s="535"/>
      <c r="R60" s="119"/>
    </row>
    <row r="61" spans="1:23" ht="20.149999999999999" customHeight="1" x14ac:dyDescent="0.35">
      <c r="A61" s="119"/>
      <c r="B61" s="119"/>
      <c r="C61" s="565" t="s">
        <v>351</v>
      </c>
      <c r="D61" s="565"/>
      <c r="E61" s="565"/>
      <c r="F61" s="565"/>
      <c r="G61" s="565"/>
      <c r="H61" s="565"/>
      <c r="I61" s="565"/>
      <c r="J61" s="565"/>
      <c r="K61" s="154"/>
      <c r="L61" s="154"/>
      <c r="M61" s="154"/>
      <c r="N61" s="116"/>
      <c r="O61" s="163"/>
      <c r="P61" s="117"/>
      <c r="Q61" s="167"/>
      <c r="R61" s="119"/>
      <c r="S61" s="350"/>
    </row>
    <row r="62" spans="1:23" ht="20.149999999999999" customHeight="1" x14ac:dyDescent="0.35">
      <c r="A62" s="119"/>
      <c r="B62" s="119"/>
      <c r="C62" s="563" t="s">
        <v>285</v>
      </c>
      <c r="D62" s="563"/>
      <c r="E62" s="563"/>
      <c r="F62" s="563"/>
      <c r="G62" s="563"/>
      <c r="H62" s="563"/>
      <c r="I62" s="563"/>
      <c r="J62" s="563"/>
      <c r="K62" s="563"/>
      <c r="L62" s="563"/>
      <c r="M62" s="563"/>
      <c r="N62" s="169"/>
      <c r="O62" s="169"/>
      <c r="P62" s="169"/>
      <c r="Q62" s="169"/>
      <c r="R62" s="153"/>
      <c r="S62" s="351"/>
    </row>
    <row r="63" spans="1:23" ht="39.9" customHeight="1" x14ac:dyDescent="0.25">
      <c r="A63" s="119"/>
      <c r="B63" s="119"/>
      <c r="C63" s="531" t="str">
        <f>V17</f>
        <v>The Pass Thru Value (PTV) or NOI (Net Off Invoice) discount amount has been determined based on the quantity of tomato paste in the products being offered under this program. 100332 values quoted for the SY2020/2021 were provided by FNS via the 11/01/2019 NMPA notification @ $0.4686 per pound or $18,697.14 per truckload of paste. The corresponding Pass Through Value Discount per case for each product is indicated above.</v>
      </c>
      <c r="D63" s="531"/>
      <c r="E63" s="531"/>
      <c r="F63" s="531"/>
      <c r="G63" s="531"/>
      <c r="H63" s="531"/>
      <c r="I63" s="531"/>
      <c r="J63" s="531"/>
      <c r="K63" s="531"/>
      <c r="L63" s="531"/>
      <c r="M63" s="531"/>
      <c r="N63" s="531"/>
      <c r="O63" s="531"/>
      <c r="P63" s="531"/>
      <c r="Q63" s="531"/>
      <c r="R63" s="119"/>
    </row>
    <row r="64" spans="1:23" ht="20.149999999999999" customHeight="1" x14ac:dyDescent="0.35">
      <c r="A64" s="119"/>
      <c r="B64" s="124"/>
      <c r="C64" s="560" t="s">
        <v>308</v>
      </c>
      <c r="D64" s="560"/>
      <c r="E64" s="560"/>
      <c r="F64" s="560"/>
      <c r="G64" s="560"/>
      <c r="H64" s="560"/>
      <c r="I64" s="560"/>
      <c r="J64" s="560"/>
      <c r="K64" s="560"/>
      <c r="L64" s="560"/>
      <c r="M64" s="560"/>
      <c r="N64" s="560"/>
      <c r="O64" s="560"/>
      <c r="P64" s="560"/>
      <c r="Q64" s="560"/>
      <c r="R64" s="132"/>
      <c r="S64" s="352"/>
    </row>
    <row r="65" spans="1:18" ht="17.5" x14ac:dyDescent="0.35">
      <c r="A65" s="123"/>
      <c r="C65" s="155"/>
      <c r="D65" s="155"/>
      <c r="E65" s="155"/>
      <c r="F65" s="123"/>
      <c r="G65" s="123"/>
      <c r="H65" s="123"/>
      <c r="I65" s="123"/>
      <c r="J65" s="156"/>
      <c r="K65" s="123"/>
      <c r="L65" s="123"/>
      <c r="M65" s="157"/>
      <c r="N65" s="123"/>
      <c r="O65" s="164"/>
      <c r="P65" s="123"/>
      <c r="Q65" s="164"/>
      <c r="R65" s="123"/>
    </row>
    <row r="66" spans="1:18" x14ac:dyDescent="0.25">
      <c r="A66" s="123"/>
      <c r="C66" s="155"/>
      <c r="D66" s="155"/>
      <c r="E66" s="155"/>
      <c r="F66" s="123"/>
      <c r="G66" s="123"/>
      <c r="H66" s="123"/>
      <c r="I66" s="123"/>
      <c r="J66" s="156"/>
      <c r="K66" s="123"/>
      <c r="L66" s="123"/>
      <c r="M66" s="123"/>
      <c r="N66" s="123"/>
      <c r="O66" s="164"/>
      <c r="P66" s="123"/>
      <c r="Q66" s="164"/>
      <c r="R66" s="123"/>
    </row>
    <row r="67" spans="1:18" x14ac:dyDescent="0.25">
      <c r="A67" s="123"/>
      <c r="C67" s="155"/>
      <c r="D67" s="155"/>
      <c r="E67" s="155"/>
      <c r="F67" s="123"/>
      <c r="G67" s="123"/>
      <c r="H67" s="123"/>
      <c r="I67" s="123"/>
      <c r="J67" s="156"/>
      <c r="K67" s="123"/>
      <c r="L67" s="123"/>
      <c r="M67" s="123"/>
      <c r="N67" s="123"/>
      <c r="O67" s="164"/>
      <c r="P67" s="123"/>
      <c r="Q67" s="164"/>
      <c r="R67" s="123"/>
    </row>
    <row r="68" spans="1:18" x14ac:dyDescent="0.25">
      <c r="A68" s="123"/>
      <c r="C68" s="155"/>
      <c r="D68" s="155"/>
      <c r="E68" s="155"/>
      <c r="F68" s="123"/>
      <c r="G68" s="123"/>
      <c r="H68" s="123"/>
      <c r="I68" s="123"/>
      <c r="J68" s="156"/>
      <c r="K68" s="123"/>
      <c r="L68" s="123"/>
      <c r="M68" s="123"/>
      <c r="N68" s="123"/>
      <c r="O68" s="164"/>
      <c r="P68" s="123"/>
      <c r="Q68" s="164"/>
      <c r="R68" s="123"/>
    </row>
  </sheetData>
  <sheetProtection algorithmName="SHA-512" hashValue="Q99NL30IcEzltPZ2Fqxdx2Ee6Nf7adMelhGGMmHzKe9BCjvIQJjTEd8eu0Uu8+Z/mrPSqZcEs2j2zKSECEioog==" saltValue="aP6+7PnWaiDOzl+605lGkQ==" spinCount="100000" sheet="1" selectLockedCells="1"/>
  <mergeCells count="17">
    <mergeCell ref="N5:O5"/>
    <mergeCell ref="P5:Q5"/>
    <mergeCell ref="G2:H2"/>
    <mergeCell ref="G3:H3"/>
    <mergeCell ref="N4:Q4"/>
    <mergeCell ref="N2:Q2"/>
    <mergeCell ref="G4:H4"/>
    <mergeCell ref="C64:Q64"/>
    <mergeCell ref="G6:H6"/>
    <mergeCell ref="K59:M59"/>
    <mergeCell ref="K60:M60"/>
    <mergeCell ref="N60:O60"/>
    <mergeCell ref="P60:Q60"/>
    <mergeCell ref="C62:M62"/>
    <mergeCell ref="C63:Q63"/>
    <mergeCell ref="C60:J60"/>
    <mergeCell ref="C61:J61"/>
  </mergeCells>
  <printOptions horizontalCentered="1"/>
  <pageMargins left="0.25" right="0.25" top="0.25" bottom="0.25" header="0" footer="0"/>
  <pageSetup scale="48"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1"/>
  <sheetViews>
    <sheetView view="pageBreakPreview" zoomScale="50" zoomScaleNormal="60" zoomScaleSheetLayoutView="50" workbookViewId="0">
      <selection activeCell="K31" sqref="K31:O31"/>
    </sheetView>
  </sheetViews>
  <sheetFormatPr defaultColWidth="8.6328125" defaultRowHeight="12.5" x14ac:dyDescent="0.25"/>
  <cols>
    <col min="1" max="1" width="3.90625" style="290" customWidth="1"/>
    <col min="2" max="4" width="8.6328125" style="290"/>
    <col min="5" max="5" width="12.81640625" style="290" customWidth="1"/>
    <col min="6" max="6" width="11" style="290" customWidth="1"/>
    <col min="7" max="8" width="8.6328125" style="290"/>
    <col min="9" max="9" width="19.36328125" style="290" customWidth="1"/>
    <col min="10" max="10" width="16.36328125" style="290" customWidth="1"/>
    <col min="11" max="13" width="8.6328125" style="290"/>
    <col min="14" max="14" width="25.08984375" style="290" customWidth="1"/>
    <col min="15" max="16" width="8.6328125" style="290"/>
    <col min="17" max="17" width="11.453125" style="290" customWidth="1"/>
    <col min="18" max="18" width="18.08984375" style="290" customWidth="1"/>
    <col min="19" max="19" width="16.90625" style="290" customWidth="1"/>
    <col min="20" max="20" width="4.08984375" style="290" customWidth="1"/>
    <col min="21" max="16384" width="8.6328125" style="290"/>
  </cols>
  <sheetData>
    <row r="1" spans="1:39" x14ac:dyDescent="0.25">
      <c r="A1" s="287"/>
      <c r="B1" s="287"/>
      <c r="C1" s="287"/>
      <c r="D1" s="287"/>
      <c r="E1" s="287"/>
      <c r="F1" s="287"/>
      <c r="G1" s="287"/>
      <c r="H1" s="287"/>
      <c r="I1" s="287"/>
      <c r="J1" s="287"/>
      <c r="K1" s="287"/>
      <c r="L1" s="287"/>
      <c r="M1" s="287"/>
      <c r="N1" s="287"/>
      <c r="O1" s="287"/>
      <c r="P1" s="287"/>
      <c r="Q1" s="287"/>
      <c r="R1" s="287"/>
      <c r="S1" s="288">
        <v>43780</v>
      </c>
      <c r="T1" s="287"/>
      <c r="U1" s="289"/>
    </row>
    <row r="2" spans="1:39" ht="30.5" x14ac:dyDescent="0.85">
      <c r="A2" s="287"/>
      <c r="B2" s="287"/>
      <c r="C2" s="287"/>
      <c r="D2" s="287"/>
      <c r="E2" s="287"/>
      <c r="F2" s="287"/>
      <c r="G2" s="597" t="str">
        <f>"SCHOOL YEAR "&amp;School_Year</f>
        <v>SCHOOL YEAR 2020/2021</v>
      </c>
      <c r="H2" s="597"/>
      <c r="I2" s="597"/>
      <c r="J2" s="597"/>
      <c r="K2" s="597"/>
      <c r="L2" s="597"/>
      <c r="M2" s="597"/>
      <c r="N2" s="597"/>
      <c r="O2" s="597"/>
      <c r="P2" s="597"/>
      <c r="Q2" s="597"/>
      <c r="R2" s="597"/>
      <c r="S2" s="287"/>
      <c r="T2" s="287"/>
      <c r="U2" s="289"/>
    </row>
    <row r="3" spans="1:39" ht="28" x14ac:dyDescent="0.8">
      <c r="A3" s="287"/>
      <c r="B3" s="287"/>
      <c r="C3" s="287"/>
      <c r="D3" s="287"/>
      <c r="E3" s="287"/>
      <c r="F3" s="287"/>
      <c r="G3" s="598" t="s">
        <v>164</v>
      </c>
      <c r="H3" s="598"/>
      <c r="I3" s="598"/>
      <c r="J3" s="598"/>
      <c r="K3" s="598"/>
      <c r="L3" s="598"/>
      <c r="M3" s="598"/>
      <c r="N3" s="598"/>
      <c r="O3" s="598"/>
      <c r="P3" s="598"/>
      <c r="Q3" s="598"/>
      <c r="R3" s="598"/>
      <c r="S3" s="287"/>
      <c r="T3" s="287"/>
      <c r="U3" s="289"/>
    </row>
    <row r="4" spans="1:39" ht="27" customHeight="1" x14ac:dyDescent="0.7">
      <c r="A4" s="287"/>
      <c r="B4" s="287"/>
      <c r="C4" s="287"/>
      <c r="D4" s="287"/>
      <c r="E4" s="287"/>
      <c r="F4" s="287"/>
      <c r="G4" s="599" t="s">
        <v>250</v>
      </c>
      <c r="H4" s="599"/>
      <c r="I4" s="599"/>
      <c r="J4" s="599"/>
      <c r="K4" s="599"/>
      <c r="L4" s="599"/>
      <c r="M4" s="599"/>
      <c r="N4" s="599"/>
      <c r="O4" s="599"/>
      <c r="P4" s="599"/>
      <c r="Q4" s="599"/>
      <c r="R4" s="599"/>
      <c r="S4" s="287"/>
      <c r="T4" s="287"/>
      <c r="U4" s="289"/>
    </row>
    <row r="5" spans="1:39" ht="24" customHeight="1" x14ac:dyDescent="0.4">
      <c r="A5" s="287"/>
      <c r="B5" s="287"/>
      <c r="C5" s="287"/>
      <c r="D5" s="287"/>
      <c r="E5" s="287"/>
      <c r="F5" s="287"/>
      <c r="G5" s="600" t="s">
        <v>446</v>
      </c>
      <c r="H5" s="600"/>
      <c r="I5" s="600"/>
      <c r="J5" s="600"/>
      <c r="K5" s="600"/>
      <c r="L5" s="600"/>
      <c r="M5" s="600"/>
      <c r="N5" s="600"/>
      <c r="O5" s="600"/>
      <c r="P5" s="600"/>
      <c r="Q5" s="600"/>
      <c r="R5" s="600"/>
      <c r="S5" s="287"/>
      <c r="T5" s="287"/>
      <c r="U5" s="289"/>
    </row>
    <row r="6" spans="1:39" ht="10.5" customHeight="1" x14ac:dyDescent="0.25">
      <c r="A6" s="287"/>
      <c r="B6" s="287"/>
      <c r="C6" s="287"/>
      <c r="D6" s="287"/>
      <c r="E6" s="287"/>
      <c r="F6" s="287"/>
      <c r="G6" s="287"/>
      <c r="H6" s="287"/>
      <c r="I6" s="287"/>
      <c r="J6" s="287"/>
      <c r="K6" s="287"/>
      <c r="L6" s="287"/>
      <c r="M6" s="287"/>
      <c r="N6" s="287"/>
      <c r="O6" s="287"/>
      <c r="P6" s="287"/>
      <c r="Q6" s="287"/>
      <c r="R6" s="287"/>
      <c r="S6" s="287"/>
      <c r="T6" s="287"/>
      <c r="U6" s="289"/>
    </row>
    <row r="7" spans="1:39" ht="15.75" customHeight="1" x14ac:dyDescent="0.4">
      <c r="A7" s="287"/>
      <c r="B7" s="601" t="str">
        <f>'SY20-21 CALCULATOR RGBRAND OLD'!C62</f>
        <v>NOTE 1:  USDA WBSCM Item Code 100332 / Tomato Paste For Bulk Processing.</v>
      </c>
      <c r="C7" s="601"/>
      <c r="D7" s="601"/>
      <c r="E7" s="601"/>
      <c r="F7" s="601"/>
      <c r="G7" s="601"/>
      <c r="H7" s="601"/>
      <c r="I7" s="601"/>
      <c r="J7" s="601"/>
      <c r="K7" s="601"/>
      <c r="L7" s="601"/>
      <c r="M7" s="601"/>
      <c r="N7" s="601"/>
      <c r="O7" s="601"/>
      <c r="P7" s="601"/>
      <c r="Q7" s="601"/>
      <c r="R7" s="601"/>
      <c r="S7" s="601"/>
      <c r="T7" s="287"/>
      <c r="U7" s="289"/>
    </row>
    <row r="8" spans="1:39" ht="65.150000000000006" customHeight="1" x14ac:dyDescent="0.25">
      <c r="A8" s="287"/>
      <c r="B8" s="582" t="str">
        <f>'SY20-21 CALCULATOR RGBRAND OLD'!V17</f>
        <v>The Pass Thru Value (PTV) or NOI (Net Off Invoice) discount amount has been determined based on the quantity of tomato paste in the products being offered under this program. 100332 values quoted for the SY2020/2021 were provided by FNS via the 11/01/2019 NMPA notification @ $0.4686 per pound or $18,697.14 per truckload of paste. The corresponding Pass Through Value Discount per case for each product is indicated above.</v>
      </c>
      <c r="C8" s="582"/>
      <c r="D8" s="582"/>
      <c r="E8" s="582"/>
      <c r="F8" s="582"/>
      <c r="G8" s="582"/>
      <c r="H8" s="582"/>
      <c r="I8" s="582"/>
      <c r="J8" s="582"/>
      <c r="K8" s="582"/>
      <c r="L8" s="582"/>
      <c r="M8" s="582"/>
      <c r="N8" s="582"/>
      <c r="O8" s="582"/>
      <c r="P8" s="582"/>
      <c r="Q8" s="582"/>
      <c r="R8" s="582"/>
      <c r="S8" s="582"/>
      <c r="T8" s="287"/>
      <c r="U8" s="289"/>
      <c r="AI8" s="291"/>
      <c r="AJ8" s="291"/>
      <c r="AK8" s="291"/>
      <c r="AL8" s="291"/>
      <c r="AM8" s="291"/>
    </row>
    <row r="9" spans="1:39" s="294" customFormat="1" ht="69.900000000000006" customHeight="1" x14ac:dyDescent="0.25">
      <c r="A9" s="292"/>
      <c r="B9" s="583" t="s">
        <v>459</v>
      </c>
      <c r="C9" s="583"/>
      <c r="D9" s="583"/>
      <c r="E9" s="583"/>
      <c r="F9" s="583"/>
      <c r="G9" s="583"/>
      <c r="H9" s="583"/>
      <c r="I9" s="583"/>
      <c r="J9" s="583"/>
      <c r="K9" s="583"/>
      <c r="L9" s="583"/>
      <c r="M9" s="583"/>
      <c r="N9" s="583"/>
      <c r="O9" s="583"/>
      <c r="P9" s="583"/>
      <c r="Q9" s="583"/>
      <c r="R9" s="583"/>
      <c r="S9" s="583"/>
      <c r="T9" s="292"/>
      <c r="U9" s="293"/>
      <c r="W9" s="172"/>
      <c r="AI9" s="291"/>
      <c r="AJ9" s="291"/>
      <c r="AK9" s="291"/>
      <c r="AL9" s="291"/>
      <c r="AM9" s="291"/>
    </row>
    <row r="10" spans="1:39" ht="48" customHeight="1" x14ac:dyDescent="0.25">
      <c r="A10" s="287"/>
      <c r="B10" s="584" t="s">
        <v>419</v>
      </c>
      <c r="C10" s="584"/>
      <c r="D10" s="584"/>
      <c r="E10" s="584"/>
      <c r="F10" s="584"/>
      <c r="G10" s="584"/>
      <c r="H10" s="584"/>
      <c r="I10" s="584"/>
      <c r="J10" s="584"/>
      <c r="K10" s="584"/>
      <c r="L10" s="584"/>
      <c r="M10" s="584"/>
      <c r="N10" s="584"/>
      <c r="O10" s="584"/>
      <c r="P10" s="584"/>
      <c r="Q10" s="584"/>
      <c r="R10" s="584"/>
      <c r="S10" s="585"/>
      <c r="T10" s="287"/>
      <c r="U10" s="289"/>
    </row>
    <row r="11" spans="1:39" ht="18.5" thickBot="1" x14ac:dyDescent="0.3">
      <c r="A11" s="287"/>
      <c r="B11" s="287"/>
      <c r="C11" s="287"/>
      <c r="D11" s="287"/>
      <c r="E11" s="287"/>
      <c r="F11" s="287"/>
      <c r="G11" s="287"/>
      <c r="H11" s="287"/>
      <c r="I11" s="287"/>
      <c r="J11" s="287"/>
      <c r="K11" s="287"/>
      <c r="L11" s="287"/>
      <c r="M11" s="287"/>
      <c r="N11" s="287"/>
      <c r="O11" s="287"/>
      <c r="P11" s="287"/>
      <c r="Q11" s="287"/>
      <c r="R11" s="287"/>
      <c r="S11" s="287"/>
      <c r="T11" s="287"/>
      <c r="U11" s="289"/>
      <c r="W11" s="583"/>
      <c r="X11" s="583"/>
      <c r="Y11" s="583"/>
      <c r="Z11" s="583"/>
      <c r="AA11" s="583"/>
      <c r="AB11" s="583"/>
      <c r="AC11" s="583"/>
      <c r="AD11" s="583"/>
      <c r="AE11" s="583"/>
      <c r="AF11" s="583"/>
      <c r="AG11" s="583"/>
      <c r="AH11" s="583"/>
    </row>
    <row r="12" spans="1:39" ht="18" x14ac:dyDescent="0.4">
      <c r="A12" s="287"/>
      <c r="B12" s="295"/>
      <c r="C12" s="296"/>
      <c r="D12" s="296"/>
      <c r="E12" s="296"/>
      <c r="F12" s="296"/>
      <c r="G12" s="296"/>
      <c r="H12" s="296"/>
      <c r="I12" s="296"/>
      <c r="J12" s="296"/>
      <c r="K12" s="296"/>
      <c r="L12" s="296"/>
      <c r="M12" s="296"/>
      <c r="N12" s="296"/>
      <c r="O12" s="586"/>
      <c r="P12" s="586"/>
      <c r="Q12" s="586"/>
      <c r="R12" s="586"/>
      <c r="S12" s="587"/>
      <c r="T12" s="287"/>
      <c r="U12" s="289"/>
      <c r="W12" s="588"/>
      <c r="X12" s="588"/>
      <c r="Y12" s="588"/>
      <c r="Z12" s="588"/>
      <c r="AA12" s="588"/>
      <c r="AB12" s="588"/>
      <c r="AC12" s="588"/>
      <c r="AD12" s="588"/>
      <c r="AE12" s="588"/>
      <c r="AF12" s="588"/>
      <c r="AG12" s="588"/>
      <c r="AH12" s="588"/>
      <c r="AI12" s="588"/>
      <c r="AJ12" s="588"/>
      <c r="AK12" s="588"/>
      <c r="AL12" s="588"/>
      <c r="AM12" s="588"/>
    </row>
    <row r="13" spans="1:39" ht="17.399999999999999" customHeight="1" x14ac:dyDescent="0.4">
      <c r="A13" s="287"/>
      <c r="B13" s="589" t="s">
        <v>195</v>
      </c>
      <c r="C13" s="590"/>
      <c r="D13" s="590"/>
      <c r="E13" s="590"/>
      <c r="F13" s="590"/>
      <c r="G13" s="495"/>
      <c r="H13" s="297"/>
      <c r="I13" s="297"/>
      <c r="J13" s="297"/>
      <c r="K13" s="297"/>
      <c r="L13" s="297"/>
      <c r="M13" s="297"/>
      <c r="N13" s="297"/>
      <c r="O13" s="118"/>
      <c r="P13" s="578"/>
      <c r="Q13" s="578"/>
      <c r="R13" s="578"/>
      <c r="S13" s="591"/>
      <c r="T13" s="287"/>
      <c r="U13" s="289"/>
      <c r="W13" s="298"/>
      <c r="X13" s="298"/>
      <c r="Y13" s="298"/>
      <c r="Z13" s="298"/>
      <c r="AA13" s="298"/>
      <c r="AB13" s="298"/>
      <c r="AC13" s="298"/>
      <c r="AD13" s="298"/>
      <c r="AE13" s="298"/>
      <c r="AF13" s="298"/>
      <c r="AG13" s="298"/>
      <c r="AH13" s="298"/>
      <c r="AI13" s="298"/>
      <c r="AJ13" s="298"/>
      <c r="AK13" s="298"/>
      <c r="AL13" s="298"/>
      <c r="AM13" s="298"/>
    </row>
    <row r="14" spans="1:39" ht="18" customHeight="1" x14ac:dyDescent="0.35">
      <c r="A14" s="287"/>
      <c r="B14" s="589"/>
      <c r="C14" s="590"/>
      <c r="D14" s="590"/>
      <c r="E14" s="590"/>
      <c r="F14" s="590"/>
      <c r="G14" s="495"/>
      <c r="H14" s="297"/>
      <c r="I14" s="297"/>
      <c r="J14" s="118"/>
      <c r="K14" s="592"/>
      <c r="L14" s="592"/>
      <c r="M14" s="592"/>
      <c r="N14" s="592"/>
      <c r="O14" s="592"/>
      <c r="P14" s="578"/>
      <c r="Q14" s="578"/>
      <c r="R14" s="578"/>
      <c r="S14" s="591"/>
      <c r="T14" s="287"/>
      <c r="U14" s="289"/>
      <c r="W14" s="299"/>
    </row>
    <row r="15" spans="1:39" ht="18" customHeight="1" x14ac:dyDescent="0.4">
      <c r="A15" s="287"/>
      <c r="B15" s="595" t="s">
        <v>6</v>
      </c>
      <c r="C15" s="596"/>
      <c r="D15" s="596"/>
      <c r="E15" s="596"/>
      <c r="F15" s="596"/>
      <c r="G15" s="596"/>
      <c r="H15" s="596"/>
      <c r="I15" s="596"/>
      <c r="J15" s="118"/>
      <c r="K15" s="578"/>
      <c r="L15" s="578"/>
      <c r="M15" s="578"/>
      <c r="N15" s="578"/>
      <c r="O15" s="578"/>
      <c r="P15" s="593"/>
      <c r="Q15" s="593"/>
      <c r="R15" s="593"/>
      <c r="S15" s="594"/>
      <c r="T15" s="287"/>
      <c r="U15" s="289"/>
      <c r="W15" s="578"/>
      <c r="X15" s="578"/>
      <c r="Y15" s="578"/>
      <c r="Z15" s="578"/>
      <c r="AA15" s="578"/>
      <c r="AB15" s="320"/>
    </row>
    <row r="16" spans="1:39" ht="17.5" x14ac:dyDescent="0.35">
      <c r="A16" s="287"/>
      <c r="B16" s="580" t="s">
        <v>1</v>
      </c>
      <c r="C16" s="581"/>
      <c r="D16" s="581"/>
      <c r="E16" s="581"/>
      <c r="F16" s="581"/>
      <c r="G16" s="581"/>
      <c r="H16" s="581"/>
      <c r="I16" s="581"/>
      <c r="J16" s="118"/>
      <c r="K16" s="578"/>
      <c r="L16" s="578"/>
      <c r="M16" s="578"/>
      <c r="N16" s="578"/>
      <c r="O16" s="578"/>
      <c r="P16" s="297"/>
      <c r="Q16" s="300"/>
      <c r="R16" s="297"/>
      <c r="S16" s="301"/>
      <c r="T16" s="287"/>
      <c r="U16" s="289"/>
      <c r="W16" s="578"/>
      <c r="X16" s="578"/>
      <c r="Y16" s="578"/>
      <c r="Z16" s="578"/>
      <c r="AA16" s="578"/>
      <c r="AB16" s="320"/>
    </row>
    <row r="17" spans="1:39" ht="17.5" x14ac:dyDescent="0.35">
      <c r="A17" s="287"/>
      <c r="B17" s="580" t="s">
        <v>0</v>
      </c>
      <c r="C17" s="581"/>
      <c r="D17" s="581"/>
      <c r="E17" s="581"/>
      <c r="F17" s="581"/>
      <c r="G17" s="581"/>
      <c r="H17" s="581"/>
      <c r="I17" s="581"/>
      <c r="J17" s="118"/>
      <c r="K17" s="578"/>
      <c r="L17" s="578"/>
      <c r="M17" s="578"/>
      <c r="N17" s="578"/>
      <c r="O17" s="578"/>
      <c r="P17" s="578"/>
      <c r="Q17" s="578"/>
      <c r="R17" s="578"/>
      <c r="S17" s="591"/>
      <c r="T17" s="287"/>
      <c r="U17" s="289"/>
      <c r="W17" s="171"/>
    </row>
    <row r="18" spans="1:39" ht="17.5" x14ac:dyDescent="0.35">
      <c r="A18" s="287"/>
      <c r="B18" s="604" t="s">
        <v>460</v>
      </c>
      <c r="C18" s="605"/>
      <c r="D18" s="605"/>
      <c r="E18" s="605"/>
      <c r="F18" s="605"/>
      <c r="G18" s="605"/>
      <c r="H18" s="605"/>
      <c r="I18" s="605"/>
      <c r="J18" s="118"/>
      <c r="K18" s="574"/>
      <c r="L18" s="574"/>
      <c r="M18" s="574"/>
      <c r="N18" s="574"/>
      <c r="O18" s="574"/>
      <c r="P18" s="578"/>
      <c r="Q18" s="578"/>
      <c r="R18" s="578"/>
      <c r="S18" s="591"/>
      <c r="T18" s="287"/>
      <c r="U18" s="289"/>
    </row>
    <row r="19" spans="1:39" ht="17.5" x14ac:dyDescent="0.35">
      <c r="A19" s="287"/>
      <c r="B19" s="608" t="s">
        <v>286</v>
      </c>
      <c r="C19" s="609"/>
      <c r="D19" s="609"/>
      <c r="E19" s="609"/>
      <c r="F19" s="609"/>
      <c r="G19" s="609"/>
      <c r="H19" s="609"/>
      <c r="I19" s="609"/>
      <c r="J19" s="118"/>
      <c r="K19" s="297"/>
      <c r="L19" s="297"/>
      <c r="M19" s="297"/>
      <c r="N19" s="297"/>
      <c r="O19" s="118"/>
      <c r="P19" s="578"/>
      <c r="Q19" s="578"/>
      <c r="R19" s="578"/>
      <c r="S19" s="591"/>
      <c r="T19" s="287"/>
      <c r="U19" s="289"/>
      <c r="AA19" s="302"/>
      <c r="AB19" s="302"/>
      <c r="AC19" s="302"/>
      <c r="AD19" s="302"/>
      <c r="AE19" s="302"/>
      <c r="AF19" s="302"/>
      <c r="AG19" s="302"/>
      <c r="AH19" s="302"/>
      <c r="AI19" s="302"/>
      <c r="AJ19" s="302"/>
      <c r="AK19" s="302"/>
      <c r="AL19" s="302"/>
      <c r="AM19" s="302"/>
    </row>
    <row r="20" spans="1:39" ht="18" customHeight="1" x14ac:dyDescent="0.35">
      <c r="A20" s="287"/>
      <c r="B20" s="606" t="s">
        <v>287</v>
      </c>
      <c r="C20" s="607"/>
      <c r="D20" s="607"/>
      <c r="E20" s="607"/>
      <c r="F20" s="607"/>
      <c r="G20" s="607"/>
      <c r="H20" s="607"/>
      <c r="I20" s="607"/>
      <c r="J20" s="118"/>
      <c r="K20" s="297"/>
      <c r="L20" s="297"/>
      <c r="M20" s="297"/>
      <c r="N20" s="297"/>
      <c r="O20" s="118"/>
      <c r="P20" s="593"/>
      <c r="Q20" s="593"/>
      <c r="R20" s="593"/>
      <c r="S20" s="594"/>
      <c r="T20" s="287"/>
      <c r="U20" s="289"/>
      <c r="AA20" s="302"/>
      <c r="AB20" s="302"/>
      <c r="AC20" s="302"/>
      <c r="AD20" s="302"/>
      <c r="AE20" s="302"/>
      <c r="AF20" s="302"/>
      <c r="AG20" s="302"/>
      <c r="AH20" s="302"/>
      <c r="AI20" s="302"/>
      <c r="AJ20" s="302"/>
      <c r="AK20" s="302"/>
      <c r="AL20" s="302"/>
      <c r="AM20" s="302"/>
    </row>
    <row r="21" spans="1:39" ht="17.399999999999999" customHeight="1" x14ac:dyDescent="0.4">
      <c r="A21" s="287"/>
      <c r="B21" s="487"/>
      <c r="C21" s="297"/>
      <c r="D21" s="297"/>
      <c r="E21" s="297"/>
      <c r="F21" s="297"/>
      <c r="G21" s="297"/>
      <c r="H21" s="297"/>
      <c r="I21" s="297"/>
      <c r="J21" s="118"/>
      <c r="K21" s="303"/>
      <c r="L21" s="303"/>
      <c r="M21" s="297"/>
      <c r="N21" s="304"/>
      <c r="O21" s="118"/>
      <c r="P21" s="602"/>
      <c r="Q21" s="602"/>
      <c r="R21" s="602"/>
      <c r="S21" s="603"/>
      <c r="T21" s="287"/>
      <c r="U21" s="289"/>
      <c r="AA21" s="302"/>
      <c r="AB21" s="302"/>
      <c r="AC21" s="302"/>
      <c r="AD21" s="302"/>
      <c r="AE21" s="302"/>
      <c r="AF21" s="302"/>
      <c r="AG21" s="302"/>
      <c r="AH21" s="302"/>
      <c r="AI21" s="302"/>
      <c r="AJ21" s="302"/>
      <c r="AK21" s="302"/>
      <c r="AL21" s="302"/>
      <c r="AM21" s="302"/>
    </row>
    <row r="22" spans="1:39" ht="18" x14ac:dyDescent="0.4">
      <c r="A22" s="287"/>
      <c r="B22" s="595" t="s">
        <v>457</v>
      </c>
      <c r="C22" s="596"/>
      <c r="D22" s="596"/>
      <c r="E22" s="596"/>
      <c r="F22" s="596"/>
      <c r="G22" s="596" t="s">
        <v>233</v>
      </c>
      <c r="H22" s="596"/>
      <c r="I22" s="596"/>
      <c r="J22" s="596"/>
      <c r="K22" s="596" t="s">
        <v>293</v>
      </c>
      <c r="L22" s="596"/>
      <c r="M22" s="596"/>
      <c r="N22" s="596"/>
      <c r="O22" s="596"/>
      <c r="P22" s="304" t="s">
        <v>249</v>
      </c>
      <c r="Q22" s="496"/>
      <c r="R22" s="496"/>
      <c r="S22" s="498"/>
      <c r="T22" s="287"/>
      <c r="U22" s="289"/>
      <c r="AB22" s="302"/>
      <c r="AC22" s="302"/>
      <c r="AD22" s="302"/>
      <c r="AE22" s="302"/>
      <c r="AF22" s="302"/>
      <c r="AG22" s="302"/>
      <c r="AH22" s="302"/>
      <c r="AI22" s="302"/>
      <c r="AJ22" s="302"/>
      <c r="AK22" s="302"/>
      <c r="AL22" s="302"/>
      <c r="AM22" s="302"/>
    </row>
    <row r="23" spans="1:39" ht="17.5" x14ac:dyDescent="0.35">
      <c r="A23" s="287"/>
      <c r="B23" s="577" t="s">
        <v>463</v>
      </c>
      <c r="C23" s="578"/>
      <c r="D23" s="578"/>
      <c r="E23" s="578"/>
      <c r="F23" s="578"/>
      <c r="G23" s="578" t="s">
        <v>464</v>
      </c>
      <c r="H23" s="578"/>
      <c r="I23" s="578"/>
      <c r="J23" s="578"/>
      <c r="K23" s="578" t="s">
        <v>468</v>
      </c>
      <c r="L23" s="578"/>
      <c r="M23" s="578"/>
      <c r="N23" s="578"/>
      <c r="O23" s="578"/>
      <c r="P23" s="496" t="s">
        <v>469</v>
      </c>
      <c r="Q23" s="496"/>
      <c r="R23" s="496"/>
      <c r="S23" s="498"/>
      <c r="T23" s="287"/>
      <c r="U23" s="289"/>
      <c r="AB23" s="302"/>
      <c r="AC23" s="302"/>
      <c r="AD23" s="302"/>
      <c r="AE23" s="302"/>
      <c r="AF23" s="302"/>
      <c r="AG23" s="302"/>
      <c r="AH23" s="302"/>
      <c r="AI23" s="302"/>
      <c r="AJ23" s="302"/>
      <c r="AK23" s="302"/>
      <c r="AL23" s="302"/>
      <c r="AM23" s="302"/>
    </row>
    <row r="24" spans="1:39" ht="17.5" x14ac:dyDescent="0.35">
      <c r="A24" s="287"/>
      <c r="B24" s="501" t="s">
        <v>470</v>
      </c>
      <c r="C24" s="500"/>
      <c r="D24" s="500"/>
      <c r="E24" s="500"/>
      <c r="F24" s="500"/>
      <c r="G24" s="500" t="s">
        <v>465</v>
      </c>
      <c r="H24" s="500"/>
      <c r="I24" s="500"/>
      <c r="J24" s="500"/>
      <c r="K24" s="500" t="s">
        <v>467</v>
      </c>
      <c r="L24" s="500"/>
      <c r="M24" s="500"/>
      <c r="N24" s="500"/>
      <c r="O24" s="500"/>
      <c r="P24" s="496" t="s">
        <v>467</v>
      </c>
      <c r="Q24" s="496"/>
      <c r="R24" s="496"/>
      <c r="S24" s="498"/>
      <c r="T24" s="287"/>
      <c r="U24" s="289"/>
    </row>
    <row r="25" spans="1:39" ht="17.5" x14ac:dyDescent="0.35">
      <c r="A25" s="287"/>
      <c r="B25" s="577" t="s">
        <v>462</v>
      </c>
      <c r="C25" s="578"/>
      <c r="D25" s="578"/>
      <c r="E25" s="578"/>
      <c r="F25" s="578"/>
      <c r="G25" s="578" t="s">
        <v>466</v>
      </c>
      <c r="H25" s="578"/>
      <c r="I25" s="578"/>
      <c r="J25" s="578"/>
      <c r="K25" s="578" t="s">
        <v>264</v>
      </c>
      <c r="L25" s="578"/>
      <c r="M25" s="578"/>
      <c r="N25" s="578"/>
      <c r="O25" s="578"/>
      <c r="P25" s="496" t="s">
        <v>194</v>
      </c>
      <c r="Q25" s="496"/>
      <c r="R25" s="496"/>
      <c r="S25" s="498"/>
      <c r="T25" s="287"/>
      <c r="U25" s="289"/>
    </row>
    <row r="26" spans="1:39" ht="17.5" x14ac:dyDescent="0.35">
      <c r="A26" s="287"/>
      <c r="B26" s="494" t="s">
        <v>458</v>
      </c>
      <c r="C26" s="500"/>
      <c r="D26" s="500"/>
      <c r="E26" s="500"/>
      <c r="F26" s="500"/>
      <c r="G26" s="574" t="s">
        <v>234</v>
      </c>
      <c r="H26" s="574"/>
      <c r="I26" s="574"/>
      <c r="J26" s="574"/>
      <c r="K26" s="574" t="s">
        <v>265</v>
      </c>
      <c r="L26" s="574"/>
      <c r="M26" s="574"/>
      <c r="N26" s="574"/>
      <c r="O26" s="574"/>
      <c r="P26" s="497" t="s">
        <v>248</v>
      </c>
      <c r="Q26" s="497"/>
      <c r="R26" s="497"/>
      <c r="S26" s="499"/>
      <c r="T26" s="287"/>
      <c r="U26" s="289"/>
    </row>
    <row r="27" spans="1:39" ht="18" thickBot="1" x14ac:dyDescent="0.4">
      <c r="A27" s="287"/>
      <c r="B27" s="170"/>
      <c r="C27" s="305"/>
      <c r="D27" s="305"/>
      <c r="E27" s="305"/>
      <c r="F27" s="305"/>
      <c r="G27" s="305"/>
      <c r="H27" s="305"/>
      <c r="I27" s="305"/>
      <c r="J27" s="305"/>
      <c r="K27" s="305"/>
      <c r="L27" s="305"/>
      <c r="M27" s="305"/>
      <c r="N27" s="305"/>
      <c r="O27" s="305"/>
      <c r="P27" s="305"/>
      <c r="Q27" s="305"/>
      <c r="R27" s="305"/>
      <c r="S27" s="306"/>
      <c r="T27" s="287"/>
      <c r="U27" s="289"/>
    </row>
    <row r="28" spans="1:39" ht="16.5" customHeight="1" thickBot="1" x14ac:dyDescent="0.4">
      <c r="A28" s="287"/>
      <c r="B28" s="307"/>
      <c r="C28" s="308"/>
      <c r="D28" s="307"/>
      <c r="E28" s="307"/>
      <c r="F28" s="307"/>
      <c r="G28" s="307"/>
      <c r="H28" s="307"/>
      <c r="I28" s="307"/>
      <c r="J28" s="307"/>
      <c r="K28" s="307"/>
      <c r="L28" s="307"/>
      <c r="M28" s="307"/>
      <c r="N28" s="307"/>
      <c r="O28" s="307"/>
      <c r="P28" s="307"/>
      <c r="Q28" s="307"/>
      <c r="R28" s="307"/>
      <c r="S28" s="307"/>
      <c r="T28" s="287"/>
      <c r="U28" s="289"/>
    </row>
    <row r="29" spans="1:39" x14ac:dyDescent="0.25">
      <c r="A29" s="287"/>
      <c r="B29" s="309"/>
      <c r="C29" s="310"/>
      <c r="D29" s="310"/>
      <c r="E29" s="310"/>
      <c r="F29" s="310"/>
      <c r="G29" s="310"/>
      <c r="H29" s="310"/>
      <c r="I29" s="310"/>
      <c r="J29" s="310"/>
      <c r="K29" s="311"/>
      <c r="L29" s="311"/>
      <c r="M29" s="311"/>
      <c r="N29" s="311"/>
      <c r="O29" s="311"/>
      <c r="P29" s="311"/>
      <c r="Q29" s="311"/>
      <c r="R29" s="311"/>
      <c r="S29" s="312"/>
      <c r="T29" s="287"/>
      <c r="U29" s="289"/>
    </row>
    <row r="30" spans="1:39" ht="17.25" customHeight="1" x14ac:dyDescent="0.4">
      <c r="A30" s="287"/>
      <c r="B30" s="313" t="s">
        <v>236</v>
      </c>
      <c r="C30" s="314"/>
      <c r="D30" s="315"/>
      <c r="E30" s="315"/>
      <c r="F30" s="489"/>
      <c r="G30" s="315"/>
      <c r="H30" s="315"/>
      <c r="I30" s="314"/>
      <c r="J30" s="316"/>
      <c r="K30" s="316"/>
      <c r="L30" s="317"/>
      <c r="M30" s="317"/>
      <c r="N30" s="316"/>
      <c r="O30" s="316"/>
      <c r="P30" s="316"/>
      <c r="Q30" s="316"/>
      <c r="R30" s="316"/>
      <c r="S30" s="318"/>
      <c r="T30" s="119"/>
      <c r="U30" s="289"/>
    </row>
    <row r="31" spans="1:39" ht="15" customHeight="1" x14ac:dyDescent="0.4">
      <c r="A31" s="287"/>
      <c r="B31" s="319"/>
      <c r="C31" s="316"/>
      <c r="D31" s="320"/>
      <c r="E31" s="579" t="s">
        <v>58</v>
      </c>
      <c r="F31" s="579"/>
      <c r="G31" s="579"/>
      <c r="H31" s="579"/>
      <c r="I31" s="575" t="s">
        <v>235</v>
      </c>
      <c r="J31" s="575"/>
      <c r="K31" s="567"/>
      <c r="L31" s="567"/>
      <c r="M31" s="567"/>
      <c r="N31" s="567"/>
      <c r="O31" s="567"/>
      <c r="P31" s="317"/>
      <c r="Q31" s="321" t="s">
        <v>212</v>
      </c>
      <c r="R31" s="568"/>
      <c r="S31" s="573"/>
      <c r="T31" s="119"/>
      <c r="U31" s="289"/>
    </row>
    <row r="32" spans="1:39" ht="15.75" customHeight="1" x14ac:dyDescent="0.4">
      <c r="A32" s="287"/>
      <c r="B32" s="319"/>
      <c r="C32" s="575" t="s">
        <v>216</v>
      </c>
      <c r="D32" s="575"/>
      <c r="E32" s="567"/>
      <c r="F32" s="567"/>
      <c r="G32" s="567"/>
      <c r="H32" s="567"/>
      <c r="I32" s="575" t="s">
        <v>218</v>
      </c>
      <c r="J32" s="575"/>
      <c r="K32" s="576"/>
      <c r="L32" s="576"/>
      <c r="M32" s="576"/>
      <c r="N32" s="576"/>
      <c r="O32" s="576"/>
      <c r="P32" s="316"/>
      <c r="Q32" s="321" t="s">
        <v>217</v>
      </c>
      <c r="R32" s="568"/>
      <c r="S32" s="573"/>
      <c r="T32" s="119"/>
      <c r="U32" s="289"/>
    </row>
    <row r="33" spans="1:21" ht="18" x14ac:dyDescent="0.4">
      <c r="A33" s="287"/>
      <c r="B33" s="319"/>
      <c r="C33" s="316"/>
      <c r="D33" s="321" t="s">
        <v>215</v>
      </c>
      <c r="E33" s="567"/>
      <c r="F33" s="567"/>
      <c r="G33" s="567"/>
      <c r="H33" s="567"/>
      <c r="I33" s="316"/>
      <c r="J33" s="321" t="s">
        <v>214</v>
      </c>
      <c r="K33" s="568"/>
      <c r="L33" s="568"/>
      <c r="M33" s="568"/>
      <c r="N33" s="568"/>
      <c r="O33" s="568"/>
      <c r="P33" s="316"/>
      <c r="Q33" s="321" t="s">
        <v>213</v>
      </c>
      <c r="R33" s="569"/>
      <c r="S33" s="570"/>
      <c r="T33" s="119"/>
      <c r="U33" s="289"/>
    </row>
    <row r="34" spans="1:21" ht="18.5" thickBot="1" x14ac:dyDescent="0.45">
      <c r="A34" s="287"/>
      <c r="B34" s="322"/>
      <c r="C34" s="323"/>
      <c r="D34" s="323"/>
      <c r="E34" s="323"/>
      <c r="F34" s="323"/>
      <c r="G34" s="323"/>
      <c r="H34" s="323"/>
      <c r="I34" s="324"/>
      <c r="J34" s="324"/>
      <c r="K34" s="325"/>
      <c r="L34" s="115"/>
      <c r="M34" s="324"/>
      <c r="N34" s="325"/>
      <c r="O34" s="325"/>
      <c r="P34" s="324"/>
      <c r="Q34" s="324"/>
      <c r="R34" s="324"/>
      <c r="S34" s="326"/>
      <c r="T34" s="119"/>
      <c r="U34" s="289"/>
    </row>
    <row r="35" spans="1:21" ht="6" customHeight="1" x14ac:dyDescent="0.35">
      <c r="A35" s="287"/>
      <c r="B35" s="307"/>
      <c r="C35" s="308"/>
      <c r="D35" s="307"/>
      <c r="E35" s="307"/>
      <c r="F35" s="307"/>
      <c r="G35" s="307"/>
      <c r="H35" s="307"/>
      <c r="I35" s="307"/>
      <c r="J35" s="307"/>
      <c r="K35" s="307"/>
      <c r="L35" s="307"/>
      <c r="M35" s="307"/>
      <c r="N35" s="307"/>
      <c r="O35" s="307"/>
      <c r="P35" s="307"/>
      <c r="Q35" s="307"/>
      <c r="R35" s="307"/>
      <c r="S35" s="307"/>
      <c r="T35" s="287"/>
      <c r="U35" s="289"/>
    </row>
    <row r="36" spans="1:21" ht="25.5" customHeight="1" x14ac:dyDescent="0.25">
      <c r="A36" s="287"/>
      <c r="B36" s="287"/>
      <c r="C36" s="287"/>
      <c r="D36" s="287"/>
      <c r="E36" s="287"/>
      <c r="F36" s="287"/>
      <c r="G36" s="287"/>
      <c r="H36" s="287"/>
      <c r="I36" s="287"/>
      <c r="J36" s="287"/>
      <c r="K36" s="287"/>
      <c r="L36" s="287"/>
      <c r="M36" s="287"/>
      <c r="N36" s="287"/>
      <c r="O36" s="287"/>
      <c r="P36" s="287"/>
      <c r="Q36" s="287"/>
      <c r="R36" s="287"/>
      <c r="S36" s="287"/>
      <c r="T36" s="287"/>
      <c r="U36" s="289"/>
    </row>
    <row r="37" spans="1:21" ht="15" customHeight="1" x14ac:dyDescent="0.25">
      <c r="A37" s="287"/>
      <c r="B37" s="571"/>
      <c r="C37" s="571"/>
      <c r="D37" s="571"/>
      <c r="E37" s="571"/>
      <c r="F37" s="571"/>
      <c r="G37" s="571"/>
      <c r="H37" s="571"/>
      <c r="I37" s="571"/>
      <c r="J37" s="571"/>
      <c r="K37" s="571"/>
      <c r="L37" s="571"/>
      <c r="M37" s="571"/>
      <c r="N37" s="571"/>
      <c r="O37" s="571"/>
      <c r="P37" s="571"/>
      <c r="Q37" s="571"/>
      <c r="R37" s="571"/>
      <c r="S37" s="571"/>
      <c r="T37" s="307"/>
      <c r="U37" s="327"/>
    </row>
    <row r="38" spans="1:21" ht="22.5" customHeight="1" x14ac:dyDescent="0.4">
      <c r="A38" s="287"/>
      <c r="B38" s="572" t="s">
        <v>451</v>
      </c>
      <c r="C38" s="572"/>
      <c r="D38" s="572"/>
      <c r="E38" s="572"/>
      <c r="F38" s="572"/>
      <c r="G38" s="572"/>
      <c r="H38" s="572"/>
      <c r="I38" s="572"/>
      <c r="J38" s="572"/>
      <c r="K38" s="572"/>
      <c r="L38" s="572"/>
      <c r="M38" s="572"/>
      <c r="N38" s="572"/>
      <c r="O38" s="572"/>
      <c r="P38" s="572"/>
      <c r="Q38" s="572"/>
      <c r="R38" s="572"/>
      <c r="S38" s="572"/>
      <c r="T38" s="287"/>
      <c r="U38" s="289"/>
    </row>
    <row r="39" spans="1:21" x14ac:dyDescent="0.25">
      <c r="A39" s="289"/>
      <c r="B39" s="289"/>
      <c r="C39" s="289"/>
      <c r="D39" s="289"/>
      <c r="E39" s="289"/>
      <c r="F39" s="289"/>
      <c r="G39" s="289"/>
      <c r="H39" s="289"/>
      <c r="I39" s="289"/>
      <c r="J39" s="289"/>
      <c r="K39" s="289"/>
      <c r="L39" s="289"/>
      <c r="M39" s="289"/>
      <c r="N39" s="289"/>
      <c r="O39" s="289"/>
      <c r="P39" s="289"/>
      <c r="Q39" s="289"/>
      <c r="R39" s="289"/>
      <c r="S39" s="289"/>
      <c r="T39" s="289"/>
      <c r="U39" s="289"/>
    </row>
    <row r="40" spans="1:21" x14ac:dyDescent="0.25">
      <c r="A40" s="289"/>
      <c r="B40" s="289"/>
      <c r="C40" s="289"/>
      <c r="D40" s="289"/>
      <c r="E40" s="289"/>
      <c r="F40" s="289"/>
      <c r="G40" s="289"/>
      <c r="H40" s="289"/>
      <c r="I40" s="289"/>
      <c r="J40" s="289"/>
      <c r="K40" s="289"/>
      <c r="L40" s="289"/>
      <c r="M40" s="289"/>
      <c r="N40" s="289"/>
      <c r="O40" s="289"/>
      <c r="P40" s="289"/>
      <c r="Q40" s="289"/>
      <c r="R40" s="289"/>
      <c r="S40" s="289"/>
      <c r="T40" s="289"/>
      <c r="U40" s="289"/>
    </row>
    <row r="41" spans="1:21" x14ac:dyDescent="0.25">
      <c r="A41" s="289"/>
      <c r="B41" s="289"/>
      <c r="C41" s="289"/>
      <c r="D41" s="289"/>
      <c r="E41" s="289"/>
      <c r="F41" s="289"/>
      <c r="G41" s="289"/>
      <c r="H41" s="289"/>
      <c r="I41" s="289"/>
      <c r="J41" s="289"/>
      <c r="K41" s="289"/>
      <c r="L41" s="289"/>
      <c r="M41" s="289"/>
      <c r="N41" s="289"/>
      <c r="O41" s="289"/>
      <c r="P41" s="289"/>
      <c r="Q41" s="289"/>
      <c r="R41" s="289"/>
      <c r="S41" s="289"/>
      <c r="T41" s="289"/>
      <c r="U41" s="289"/>
    </row>
  </sheetData>
  <sheetProtection algorithmName="SHA-512" hashValue="jhGbMMf/B3Wvxey52eq6FYPA+oihmVkDbL3Lnz+FZP+g/z8YSngRC907KpRBZ6MCKWZ67M3BhX4+/JJa5q9bgw==" saltValue="rOokki2FLdjlbsUMQI0F4w==" spinCount="100000" sheet="1" selectLockedCells="1"/>
  <mergeCells count="58">
    <mergeCell ref="K15:O15"/>
    <mergeCell ref="P17:S17"/>
    <mergeCell ref="B22:F22"/>
    <mergeCell ref="G22:J22"/>
    <mergeCell ref="K22:O22"/>
    <mergeCell ref="P18:S18"/>
    <mergeCell ref="P21:S21"/>
    <mergeCell ref="B17:I17"/>
    <mergeCell ref="B18:I18"/>
    <mergeCell ref="B20:I20"/>
    <mergeCell ref="K17:O17"/>
    <mergeCell ref="K18:O18"/>
    <mergeCell ref="B19:I19"/>
    <mergeCell ref="P19:S19"/>
    <mergeCell ref="P20:S20"/>
    <mergeCell ref="G2:R2"/>
    <mergeCell ref="G3:R3"/>
    <mergeCell ref="G4:R4"/>
    <mergeCell ref="G5:R5"/>
    <mergeCell ref="B7:S7"/>
    <mergeCell ref="W15:AA15"/>
    <mergeCell ref="B16:I16"/>
    <mergeCell ref="B8:S8"/>
    <mergeCell ref="B9:S9"/>
    <mergeCell ref="B10:S10"/>
    <mergeCell ref="W11:AH11"/>
    <mergeCell ref="O12:S12"/>
    <mergeCell ref="W12:AM12"/>
    <mergeCell ref="W16:AA16"/>
    <mergeCell ref="B13:F14"/>
    <mergeCell ref="P13:S13"/>
    <mergeCell ref="K14:O14"/>
    <mergeCell ref="P14:S14"/>
    <mergeCell ref="P15:S15"/>
    <mergeCell ref="K16:O16"/>
    <mergeCell ref="B15:I15"/>
    <mergeCell ref="B23:F23"/>
    <mergeCell ref="G23:J23"/>
    <mergeCell ref="K23:O23"/>
    <mergeCell ref="E31:H31"/>
    <mergeCell ref="I31:J31"/>
    <mergeCell ref="K31:O31"/>
    <mergeCell ref="B25:F25"/>
    <mergeCell ref="G25:J25"/>
    <mergeCell ref="K25:O25"/>
    <mergeCell ref="R31:S31"/>
    <mergeCell ref="G26:J26"/>
    <mergeCell ref="K26:O26"/>
    <mergeCell ref="C32:D32"/>
    <mergeCell ref="E32:H32"/>
    <mergeCell ref="I32:J32"/>
    <mergeCell ref="K32:O32"/>
    <mergeCell ref="R32:S32"/>
    <mergeCell ref="E33:H33"/>
    <mergeCell ref="K33:O33"/>
    <mergeCell ref="R33:S33"/>
    <mergeCell ref="B37:S37"/>
    <mergeCell ref="B38:S38"/>
  </mergeCells>
  <hyperlinks>
    <hyperlink ref="B20" r:id="rId1" display="http://www.redgold.com/red-gold-company/foodservice/k-12-school-program"/>
    <hyperlink ref="B19" r:id="rId2"/>
    <hyperlink ref="B20:F20" r:id="rId3" display="www.redgold.com/red-gold-company/foodservice/k-12-school-program"/>
    <hyperlink ref="G26" r:id="rId4"/>
    <hyperlink ref="K26" r:id="rId5"/>
    <hyperlink ref="B26" r:id="rId6"/>
    <hyperlink ref="P26" r:id="rId7"/>
  </hyperlinks>
  <printOptions horizontalCentered="1"/>
  <pageMargins left="0.75" right="0.75" top="0.6" bottom="0.65" header="0.36" footer="0.5"/>
  <pageSetup scale="54" fitToHeight="2" orientation="landscape" r:id="rId8"/>
  <headerFooter alignWithMargins="0"/>
  <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zoomScaleNormal="100" zoomScaleSheetLayoutView="100" workbookViewId="0">
      <selection activeCell="L1" sqref="L1"/>
    </sheetView>
  </sheetViews>
  <sheetFormatPr defaultColWidth="9.08984375" defaultRowHeight="12.5" x14ac:dyDescent="0.25"/>
  <cols>
    <col min="1" max="1" width="1" style="5" customWidth="1"/>
    <col min="2" max="2" width="29.453125" style="49" customWidth="1"/>
    <col min="3" max="3" width="10" style="56" customWidth="1"/>
    <col min="4" max="4" width="11.54296875" style="5" customWidth="1"/>
    <col min="5" max="5" width="7.54296875" style="56" customWidth="1"/>
    <col min="6" max="6" width="7.6328125" style="5" customWidth="1"/>
    <col min="7" max="7" width="10.453125" style="5" customWidth="1"/>
    <col min="8" max="8" width="40.453125" style="5" customWidth="1"/>
    <col min="9" max="9" width="14.08984375" style="5" customWidth="1"/>
    <col min="10" max="10" width="13.08984375" style="5" customWidth="1"/>
    <col min="11" max="11" width="8.6328125" style="5" customWidth="1"/>
    <col min="12" max="12" width="9.90625" style="5" customWidth="1"/>
    <col min="13" max="13" width="8.90625" style="5" customWidth="1"/>
    <col min="14" max="14" width="11" style="5" customWidth="1"/>
    <col min="15" max="15" width="11.6328125" style="5" customWidth="1"/>
    <col min="16" max="16" width="14" style="5" customWidth="1"/>
    <col min="17" max="17" width="11.6328125" style="5" customWidth="1"/>
    <col min="18" max="18" width="2.36328125" style="5" customWidth="1"/>
    <col min="19" max="16384" width="9.08984375" style="5"/>
  </cols>
  <sheetData>
    <row r="1" spans="1:19" ht="30.5" x14ac:dyDescent="0.85">
      <c r="A1" s="4"/>
      <c r="B1" s="47"/>
      <c r="C1" s="51"/>
      <c r="D1" s="4"/>
      <c r="E1" s="51"/>
      <c r="F1" s="4"/>
      <c r="G1" s="57" t="s">
        <v>193</v>
      </c>
      <c r="H1" s="4"/>
      <c r="I1" s="4"/>
      <c r="J1" s="4"/>
      <c r="K1" s="4"/>
      <c r="L1" s="4"/>
      <c r="M1" s="4"/>
      <c r="N1" s="4"/>
      <c r="O1" s="4" t="s">
        <v>58</v>
      </c>
      <c r="P1" s="4"/>
      <c r="Q1" s="30">
        <v>39767</v>
      </c>
      <c r="R1" s="4"/>
      <c r="S1" s="109"/>
    </row>
    <row r="2" spans="1:19" ht="28" x14ac:dyDescent="0.8">
      <c r="A2" s="4"/>
      <c r="B2" s="47"/>
      <c r="C2" s="51"/>
      <c r="D2" s="4"/>
      <c r="E2" s="51"/>
      <c r="F2" s="4"/>
      <c r="G2" s="58" t="s">
        <v>164</v>
      </c>
      <c r="H2" s="4"/>
      <c r="I2" s="4"/>
      <c r="J2" s="4"/>
      <c r="K2" s="4"/>
      <c r="L2" s="4"/>
      <c r="M2" s="4"/>
      <c r="N2" s="4"/>
      <c r="O2" s="4"/>
      <c r="P2" s="4"/>
      <c r="Q2" s="4"/>
      <c r="R2" s="4"/>
      <c r="S2" s="109"/>
    </row>
    <row r="3" spans="1:19" ht="22" x14ac:dyDescent="0.65">
      <c r="A3" s="4"/>
      <c r="B3" s="47"/>
      <c r="C3" s="51"/>
      <c r="D3" s="4"/>
      <c r="E3" s="24" t="s">
        <v>165</v>
      </c>
      <c r="F3" s="4"/>
      <c r="G3" s="4"/>
      <c r="H3" s="4"/>
      <c r="I3" s="4"/>
      <c r="J3" s="4"/>
      <c r="K3" s="4"/>
      <c r="L3" s="4"/>
      <c r="M3" s="4"/>
      <c r="N3" s="4"/>
      <c r="O3" s="4"/>
      <c r="P3" s="4"/>
      <c r="Q3" s="4"/>
      <c r="R3" s="4"/>
      <c r="S3" s="109"/>
    </row>
    <row r="4" spans="1:19" ht="19.5" customHeight="1" thickBot="1" x14ac:dyDescent="0.4">
      <c r="A4" s="4"/>
      <c r="B4" s="47"/>
      <c r="C4" s="51"/>
      <c r="D4" s="4"/>
      <c r="F4" s="25" t="s">
        <v>73</v>
      </c>
      <c r="G4" s="4"/>
      <c r="H4" s="4"/>
      <c r="I4" s="4"/>
      <c r="J4" s="4"/>
      <c r="K4" s="4"/>
      <c r="L4" s="4"/>
      <c r="M4" s="4"/>
      <c r="N4" s="4"/>
      <c r="O4" s="81"/>
      <c r="P4" s="4"/>
      <c r="Q4" s="4"/>
      <c r="R4" s="4"/>
      <c r="S4" s="109"/>
    </row>
    <row r="5" spans="1:19" ht="17.25" customHeight="1" thickBot="1" x14ac:dyDescent="0.4">
      <c r="A5" s="4"/>
      <c r="B5" s="47"/>
      <c r="C5" s="51"/>
      <c r="D5" s="4"/>
      <c r="E5" s="51"/>
      <c r="F5" s="4"/>
      <c r="H5" s="61" t="s">
        <v>72</v>
      </c>
      <c r="I5" s="4"/>
      <c r="J5" s="4"/>
      <c r="K5" s="4"/>
      <c r="L5" s="4"/>
      <c r="M5" s="4"/>
      <c r="N5" s="615" t="s">
        <v>110</v>
      </c>
      <c r="O5" s="616"/>
      <c r="P5" s="616"/>
      <c r="Q5" s="617"/>
      <c r="R5" s="4"/>
      <c r="S5" s="109"/>
    </row>
    <row r="6" spans="1:19" s="7" customFormat="1" ht="13.5" customHeight="1" thickBot="1" x14ac:dyDescent="0.35">
      <c r="A6" s="6"/>
      <c r="B6" s="1"/>
      <c r="C6" s="52"/>
      <c r="D6" s="2"/>
      <c r="E6" s="52"/>
      <c r="F6" s="2"/>
      <c r="G6" s="3"/>
      <c r="H6" s="23" t="s">
        <v>58</v>
      </c>
      <c r="I6" s="6"/>
      <c r="J6" s="6"/>
      <c r="K6" s="6"/>
      <c r="L6" s="6"/>
      <c r="M6" s="6"/>
      <c r="N6" s="624" t="s">
        <v>108</v>
      </c>
      <c r="O6" s="625"/>
      <c r="P6" s="624" t="s">
        <v>109</v>
      </c>
      <c r="Q6" s="625"/>
      <c r="R6" s="6"/>
      <c r="S6" s="110"/>
    </row>
    <row r="7" spans="1:19" s="13" customFormat="1" ht="53" thickBot="1" x14ac:dyDescent="0.3">
      <c r="A7" s="19"/>
      <c r="B7" s="93" t="s">
        <v>8</v>
      </c>
      <c r="C7" s="29" t="s">
        <v>201</v>
      </c>
      <c r="D7" s="29" t="s">
        <v>71</v>
      </c>
      <c r="E7" s="29" t="s">
        <v>122</v>
      </c>
      <c r="F7" s="29" t="s">
        <v>9</v>
      </c>
      <c r="G7" s="618" t="s">
        <v>88</v>
      </c>
      <c r="H7" s="618"/>
      <c r="I7" s="29" t="s">
        <v>10</v>
      </c>
      <c r="J7" s="29" t="s">
        <v>121</v>
      </c>
      <c r="K7" s="29" t="s">
        <v>200</v>
      </c>
      <c r="L7" s="29" t="s">
        <v>77</v>
      </c>
      <c r="M7" s="107" t="s">
        <v>78</v>
      </c>
      <c r="N7" s="28" t="s">
        <v>75</v>
      </c>
      <c r="O7" s="27" t="s">
        <v>76</v>
      </c>
      <c r="P7" s="29" t="s">
        <v>94</v>
      </c>
      <c r="Q7" s="27" t="s">
        <v>76</v>
      </c>
      <c r="R7" s="19"/>
      <c r="S7" s="111"/>
    </row>
    <row r="8" spans="1:19" ht="27.75" customHeight="1" x14ac:dyDescent="0.4">
      <c r="A8" s="4"/>
      <c r="B8" s="12"/>
      <c r="C8" s="12"/>
      <c r="D8" s="12"/>
      <c r="E8" s="23" t="s">
        <v>203</v>
      </c>
      <c r="F8" s="12"/>
      <c r="G8" s="12"/>
      <c r="H8" s="12"/>
      <c r="I8" s="38"/>
      <c r="J8" s="38"/>
      <c r="K8" s="39" t="s">
        <v>74</v>
      </c>
      <c r="L8" s="40"/>
      <c r="M8" s="98">
        <v>0.44550000000000001</v>
      </c>
      <c r="N8" s="39" t="s">
        <v>95</v>
      </c>
      <c r="O8" s="41" t="s">
        <v>96</v>
      </c>
      <c r="P8" s="39" t="s">
        <v>97</v>
      </c>
      <c r="Q8" s="41" t="s">
        <v>98</v>
      </c>
      <c r="R8" s="4"/>
      <c r="S8" s="109"/>
    </row>
    <row r="9" spans="1:19" ht="32.25" customHeight="1" thickBot="1" x14ac:dyDescent="0.45">
      <c r="A9" s="4"/>
      <c r="B9" s="621" t="s">
        <v>198</v>
      </c>
      <c r="C9" s="622"/>
      <c r="D9" s="622"/>
      <c r="E9" s="622"/>
      <c r="F9" s="622"/>
      <c r="G9" s="622"/>
      <c r="H9" s="622"/>
      <c r="I9" s="38"/>
      <c r="J9" s="38"/>
      <c r="K9" s="39"/>
      <c r="L9" s="40"/>
      <c r="M9" s="92"/>
      <c r="N9" s="39"/>
      <c r="O9" s="41"/>
      <c r="P9" s="39"/>
      <c r="Q9" s="41"/>
      <c r="R9" s="4"/>
      <c r="S9" s="109"/>
    </row>
    <row r="10" spans="1:19" ht="21.9" customHeight="1" x14ac:dyDescent="0.3">
      <c r="A10" s="4"/>
      <c r="B10" s="31" t="s">
        <v>11</v>
      </c>
      <c r="C10" s="42" t="s">
        <v>21</v>
      </c>
      <c r="D10" s="10" t="s">
        <v>160</v>
      </c>
      <c r="E10" s="59" t="s">
        <v>22</v>
      </c>
      <c r="F10" s="52" t="s">
        <v>23</v>
      </c>
      <c r="G10" s="55" t="s">
        <v>19</v>
      </c>
      <c r="H10" s="32" t="s">
        <v>80</v>
      </c>
      <c r="I10" s="10" t="s">
        <v>24</v>
      </c>
      <c r="J10" s="96" t="s">
        <v>123</v>
      </c>
      <c r="K10" s="46">
        <v>9.81</v>
      </c>
      <c r="L10" s="33">
        <f>40950/$K10</f>
        <v>4174.3119266055046</v>
      </c>
      <c r="M10" s="34">
        <f>+$M$8*$K10</f>
        <v>4.370355</v>
      </c>
      <c r="N10" s="76"/>
      <c r="O10" s="64">
        <f t="shared" ref="O10:O19" si="0">+$K10*$N10</f>
        <v>0</v>
      </c>
      <c r="P10" s="76"/>
      <c r="Q10" s="64">
        <f>($P10/$E10)*$K10</f>
        <v>0</v>
      </c>
      <c r="R10" s="4"/>
      <c r="S10" s="109"/>
    </row>
    <row r="11" spans="1:19" ht="21.9" customHeight="1" x14ac:dyDescent="0.3">
      <c r="A11" s="4"/>
      <c r="B11" s="36" t="s">
        <v>86</v>
      </c>
      <c r="C11" s="52" t="s">
        <v>35</v>
      </c>
      <c r="D11" s="10" t="s">
        <v>158</v>
      </c>
      <c r="E11" s="59">
        <v>1141</v>
      </c>
      <c r="F11" s="52" t="s">
        <v>23</v>
      </c>
      <c r="G11" s="55" t="s">
        <v>19</v>
      </c>
      <c r="H11" s="32" t="s">
        <v>81</v>
      </c>
      <c r="I11" s="10" t="s">
        <v>36</v>
      </c>
      <c r="J11" s="96" t="s">
        <v>124</v>
      </c>
      <c r="K11" s="46">
        <v>9.81</v>
      </c>
      <c r="L11" s="33">
        <f t="shared" ref="L11:L19" si="1">40950/$K11</f>
        <v>4174.3119266055046</v>
      </c>
      <c r="M11" s="34">
        <f t="shared" ref="M11:M19" si="2">+$M$8*$K11</f>
        <v>4.370355</v>
      </c>
      <c r="N11" s="77"/>
      <c r="O11" s="65">
        <f t="shared" si="0"/>
        <v>0</v>
      </c>
      <c r="P11" s="77"/>
      <c r="Q11" s="65">
        <f t="shared" ref="Q11:Q34" si="3">($P11/$E11)*$K11</f>
        <v>0</v>
      </c>
      <c r="R11" s="4"/>
      <c r="S11" s="109"/>
    </row>
    <row r="12" spans="1:19" s="7" customFormat="1" ht="21.9" customHeight="1" x14ac:dyDescent="0.3">
      <c r="A12" s="6"/>
      <c r="B12" s="36" t="s">
        <v>87</v>
      </c>
      <c r="C12" s="52" t="s">
        <v>35</v>
      </c>
      <c r="D12" s="10" t="s">
        <v>158</v>
      </c>
      <c r="E12" s="59">
        <v>1140</v>
      </c>
      <c r="F12" s="52" t="s">
        <v>23</v>
      </c>
      <c r="G12" s="55" t="s">
        <v>19</v>
      </c>
      <c r="H12" s="32" t="s">
        <v>82</v>
      </c>
      <c r="I12" s="10" t="s">
        <v>44</v>
      </c>
      <c r="J12" s="96" t="s">
        <v>129</v>
      </c>
      <c r="K12" s="46">
        <v>9.7200000000000006</v>
      </c>
      <c r="L12" s="33">
        <f t="shared" si="1"/>
        <v>4212.9629629629626</v>
      </c>
      <c r="M12" s="34">
        <f t="shared" si="2"/>
        <v>4.33026</v>
      </c>
      <c r="N12" s="77"/>
      <c r="O12" s="65">
        <f t="shared" si="0"/>
        <v>0</v>
      </c>
      <c r="P12" s="77"/>
      <c r="Q12" s="65">
        <f t="shared" si="3"/>
        <v>0</v>
      </c>
      <c r="R12" s="6"/>
      <c r="S12" s="110"/>
    </row>
    <row r="13" spans="1:19" s="7" customFormat="1" ht="21.9" customHeight="1" x14ac:dyDescent="0.3">
      <c r="A13" s="6"/>
      <c r="B13" s="36" t="s">
        <v>120</v>
      </c>
      <c r="C13" s="52" t="s">
        <v>118</v>
      </c>
      <c r="D13" s="10" t="s">
        <v>162</v>
      </c>
      <c r="E13" s="59">
        <v>961</v>
      </c>
      <c r="F13" s="52" t="s">
        <v>23</v>
      </c>
      <c r="G13" s="55" t="s">
        <v>19</v>
      </c>
      <c r="H13" s="32" t="s">
        <v>167</v>
      </c>
      <c r="I13" s="99" t="s">
        <v>119</v>
      </c>
      <c r="J13" s="96" t="s">
        <v>168</v>
      </c>
      <c r="K13" s="46">
        <v>8.23</v>
      </c>
      <c r="L13" s="33">
        <f t="shared" si="1"/>
        <v>4975.6986634264886</v>
      </c>
      <c r="M13" s="34">
        <f t="shared" si="2"/>
        <v>3.6664650000000001</v>
      </c>
      <c r="N13" s="77"/>
      <c r="O13" s="65">
        <f t="shared" si="0"/>
        <v>0</v>
      </c>
      <c r="P13" s="77"/>
      <c r="Q13" s="65">
        <f t="shared" si="3"/>
        <v>0</v>
      </c>
      <c r="R13" s="6"/>
      <c r="S13" s="110"/>
    </row>
    <row r="14" spans="1:19" ht="21.9" customHeight="1" x14ac:dyDescent="0.3">
      <c r="A14" s="4"/>
      <c r="B14" s="36" t="s">
        <v>66</v>
      </c>
      <c r="C14" s="52" t="s">
        <v>25</v>
      </c>
      <c r="D14" s="10" t="s">
        <v>157</v>
      </c>
      <c r="E14" s="60">
        <v>760</v>
      </c>
      <c r="F14" s="52" t="s">
        <v>23</v>
      </c>
      <c r="G14" s="55" t="s">
        <v>19</v>
      </c>
      <c r="H14" s="32" t="s">
        <v>172</v>
      </c>
      <c r="I14" s="10" t="s">
        <v>26</v>
      </c>
      <c r="J14" s="96" t="s">
        <v>126</v>
      </c>
      <c r="K14" s="46">
        <v>6.48</v>
      </c>
      <c r="L14" s="33">
        <f t="shared" si="1"/>
        <v>6319.4444444444443</v>
      </c>
      <c r="M14" s="34">
        <f t="shared" si="2"/>
        <v>2.8868400000000003</v>
      </c>
      <c r="N14" s="77"/>
      <c r="O14" s="65">
        <f t="shared" si="0"/>
        <v>0</v>
      </c>
      <c r="P14" s="77"/>
      <c r="Q14" s="65">
        <f t="shared" si="3"/>
        <v>0</v>
      </c>
      <c r="R14" s="4"/>
      <c r="S14" s="109"/>
    </row>
    <row r="15" spans="1:19" s="7" customFormat="1" ht="21.9" customHeight="1" x14ac:dyDescent="0.3">
      <c r="A15" s="6"/>
      <c r="B15" s="36" t="s">
        <v>67</v>
      </c>
      <c r="C15" s="52" t="s">
        <v>25</v>
      </c>
      <c r="D15" s="10" t="s">
        <v>157</v>
      </c>
      <c r="E15" s="60">
        <v>760</v>
      </c>
      <c r="F15" s="52" t="s">
        <v>23</v>
      </c>
      <c r="G15" s="55" t="s">
        <v>19</v>
      </c>
      <c r="H15" s="32" t="s">
        <v>174</v>
      </c>
      <c r="I15" s="10" t="s">
        <v>56</v>
      </c>
      <c r="J15" s="96" t="s">
        <v>171</v>
      </c>
      <c r="K15" s="46">
        <v>6.48</v>
      </c>
      <c r="L15" s="33">
        <f t="shared" si="1"/>
        <v>6319.4444444444443</v>
      </c>
      <c r="M15" s="34">
        <f t="shared" si="2"/>
        <v>2.8868400000000003</v>
      </c>
      <c r="N15" s="77"/>
      <c r="O15" s="65">
        <f>+$K14*$N14</f>
        <v>0</v>
      </c>
      <c r="P15" s="77"/>
      <c r="Q15" s="65">
        <f t="shared" si="3"/>
        <v>0</v>
      </c>
      <c r="R15" s="6"/>
      <c r="S15" s="110"/>
    </row>
    <row r="16" spans="1:19" s="7" customFormat="1" ht="21.9" customHeight="1" x14ac:dyDescent="0.3">
      <c r="A16" s="6"/>
      <c r="B16" s="36" t="s">
        <v>169</v>
      </c>
      <c r="C16" s="52" t="s">
        <v>25</v>
      </c>
      <c r="D16" s="10" t="s">
        <v>157</v>
      </c>
      <c r="E16" s="60">
        <v>760</v>
      </c>
      <c r="F16" s="52" t="s">
        <v>23</v>
      </c>
      <c r="G16" s="55" t="s">
        <v>19</v>
      </c>
      <c r="H16" s="32" t="s">
        <v>173</v>
      </c>
      <c r="I16" s="10" t="s">
        <v>170</v>
      </c>
      <c r="J16" s="96" t="s">
        <v>127</v>
      </c>
      <c r="K16" s="46">
        <v>6.48</v>
      </c>
      <c r="L16" s="33">
        <f t="shared" si="1"/>
        <v>6319.4444444444443</v>
      </c>
      <c r="M16" s="34">
        <f t="shared" si="2"/>
        <v>2.8868400000000003</v>
      </c>
      <c r="N16" s="77"/>
      <c r="O16" s="65">
        <f>+$K15*$N15</f>
        <v>0</v>
      </c>
      <c r="P16" s="77"/>
      <c r="Q16" s="65">
        <f t="shared" si="3"/>
        <v>0</v>
      </c>
      <c r="R16" s="6"/>
      <c r="S16" s="110"/>
    </row>
    <row r="17" spans="1:19" ht="21.9" customHeight="1" x14ac:dyDescent="0.3">
      <c r="A17" s="4"/>
      <c r="B17" s="36" t="s">
        <v>180</v>
      </c>
      <c r="C17" s="52" t="s">
        <v>37</v>
      </c>
      <c r="D17" s="10" t="s">
        <v>157</v>
      </c>
      <c r="E17" s="59">
        <v>760</v>
      </c>
      <c r="F17" s="52" t="s">
        <v>23</v>
      </c>
      <c r="G17" s="55" t="s">
        <v>19</v>
      </c>
      <c r="H17" s="32" t="s">
        <v>83</v>
      </c>
      <c r="I17" s="10" t="s">
        <v>38</v>
      </c>
      <c r="J17" s="96" t="s">
        <v>125</v>
      </c>
      <c r="K17" s="46">
        <v>6.48</v>
      </c>
      <c r="L17" s="33">
        <f t="shared" si="1"/>
        <v>6319.4444444444443</v>
      </c>
      <c r="M17" s="34">
        <f t="shared" si="2"/>
        <v>2.8868400000000003</v>
      </c>
      <c r="N17" s="77"/>
      <c r="O17" s="65">
        <f t="shared" si="0"/>
        <v>0</v>
      </c>
      <c r="P17" s="77"/>
      <c r="Q17" s="65">
        <f t="shared" si="3"/>
        <v>0</v>
      </c>
      <c r="R17" s="4"/>
      <c r="S17" s="109"/>
    </row>
    <row r="18" spans="1:19" ht="21.9" customHeight="1" x14ac:dyDescent="0.3">
      <c r="A18" s="4"/>
      <c r="B18" s="36" t="s">
        <v>176</v>
      </c>
      <c r="C18" s="52" t="s">
        <v>27</v>
      </c>
      <c r="D18" s="10" t="s">
        <v>159</v>
      </c>
      <c r="E18" s="59">
        <v>1000</v>
      </c>
      <c r="F18" s="52" t="s">
        <v>28</v>
      </c>
      <c r="G18" s="55" t="s">
        <v>19</v>
      </c>
      <c r="H18" s="32" t="s">
        <v>84</v>
      </c>
      <c r="I18" s="10" t="s">
        <v>29</v>
      </c>
      <c r="J18" s="96" t="s">
        <v>128</v>
      </c>
      <c r="K18" s="46">
        <v>4.21</v>
      </c>
      <c r="L18" s="33">
        <f t="shared" si="1"/>
        <v>9726.8408551068878</v>
      </c>
      <c r="M18" s="34">
        <f t="shared" si="2"/>
        <v>1.8755550000000001</v>
      </c>
      <c r="N18" s="77"/>
      <c r="O18" s="65">
        <f t="shared" si="0"/>
        <v>0</v>
      </c>
      <c r="P18" s="77"/>
      <c r="Q18" s="65">
        <f t="shared" si="3"/>
        <v>0</v>
      </c>
      <c r="R18" s="4"/>
      <c r="S18" s="109"/>
    </row>
    <row r="19" spans="1:19" ht="21.9" customHeight="1" thickBot="1" x14ac:dyDescent="0.35">
      <c r="A19" s="4"/>
      <c r="B19" s="31" t="s">
        <v>11</v>
      </c>
      <c r="C19" s="42" t="s">
        <v>17</v>
      </c>
      <c r="D19" s="10" t="s">
        <v>161</v>
      </c>
      <c r="E19" s="60">
        <v>618</v>
      </c>
      <c r="F19" s="52" t="s">
        <v>18</v>
      </c>
      <c r="G19" s="55" t="s">
        <v>19</v>
      </c>
      <c r="H19" s="32" t="s">
        <v>64</v>
      </c>
      <c r="I19" s="10" t="s">
        <v>20</v>
      </c>
      <c r="J19" s="100" t="s">
        <v>130</v>
      </c>
      <c r="K19" s="46">
        <v>5.49</v>
      </c>
      <c r="L19" s="33">
        <f t="shared" si="1"/>
        <v>7459.0163934426228</v>
      </c>
      <c r="M19" s="34">
        <f t="shared" si="2"/>
        <v>2.4457949999999999</v>
      </c>
      <c r="N19" s="78"/>
      <c r="O19" s="66">
        <f t="shared" si="0"/>
        <v>0</v>
      </c>
      <c r="P19" s="78"/>
      <c r="Q19" s="66">
        <f t="shared" si="3"/>
        <v>0</v>
      </c>
      <c r="R19" s="4"/>
      <c r="S19" s="109"/>
    </row>
    <row r="20" spans="1:19" ht="11.25" customHeight="1" x14ac:dyDescent="0.4">
      <c r="A20" s="4"/>
      <c r="B20" s="4"/>
      <c r="C20" s="4"/>
      <c r="D20" s="4"/>
      <c r="E20" s="4"/>
      <c r="F20" s="4"/>
      <c r="G20" s="4"/>
      <c r="I20" s="44"/>
      <c r="J20" s="44"/>
      <c r="K20" s="69"/>
      <c r="L20" s="45"/>
      <c r="M20" s="45"/>
      <c r="N20" s="45"/>
      <c r="O20" s="35" t="s">
        <v>58</v>
      </c>
      <c r="P20" s="45"/>
      <c r="Q20" s="35" t="s">
        <v>58</v>
      </c>
      <c r="R20" s="4"/>
      <c r="S20" s="109"/>
    </row>
    <row r="21" spans="1:19" ht="36.75" customHeight="1" thickBot="1" x14ac:dyDescent="0.45">
      <c r="A21" s="4"/>
      <c r="B21" s="623" t="s">
        <v>197</v>
      </c>
      <c r="C21" s="622"/>
      <c r="D21" s="622"/>
      <c r="E21" s="622"/>
      <c r="F21" s="622"/>
      <c r="G21" s="622"/>
      <c r="H21" s="622"/>
      <c r="I21" s="44"/>
      <c r="J21" s="44"/>
      <c r="K21" s="69"/>
      <c r="L21" s="45"/>
      <c r="M21" s="45"/>
      <c r="N21" s="45"/>
      <c r="O21" s="35"/>
      <c r="P21" s="45"/>
      <c r="Q21" s="35"/>
      <c r="R21" s="4"/>
      <c r="S21" s="109"/>
    </row>
    <row r="22" spans="1:19" ht="21.9" customHeight="1" x14ac:dyDescent="0.3">
      <c r="A22" s="4"/>
      <c r="B22" s="31" t="s">
        <v>11</v>
      </c>
      <c r="C22" s="42" t="s">
        <v>12</v>
      </c>
      <c r="D22" s="10" t="s">
        <v>60</v>
      </c>
      <c r="E22" s="42">
        <v>144</v>
      </c>
      <c r="F22" s="10" t="s">
        <v>59</v>
      </c>
      <c r="G22" s="55" t="s">
        <v>156</v>
      </c>
      <c r="H22" s="32" t="s">
        <v>117</v>
      </c>
      <c r="I22" s="10" t="s">
        <v>116</v>
      </c>
      <c r="J22" s="100" t="s">
        <v>132</v>
      </c>
      <c r="K22" s="46">
        <v>10.32</v>
      </c>
      <c r="L22" s="33">
        <f>40950/$K22</f>
        <v>3968.0232558139533</v>
      </c>
      <c r="M22" s="34">
        <f>+$M$8*$K22</f>
        <v>4.5975600000000005</v>
      </c>
      <c r="N22" s="76"/>
      <c r="O22" s="64">
        <f t="shared" ref="O22:O34" si="4">+$K22*$N22</f>
        <v>0</v>
      </c>
      <c r="P22" s="76"/>
      <c r="Q22" s="64">
        <f t="shared" si="3"/>
        <v>0</v>
      </c>
      <c r="R22" s="4"/>
      <c r="S22" s="109"/>
    </row>
    <row r="23" spans="1:19" ht="21.9" customHeight="1" x14ac:dyDescent="0.3">
      <c r="A23" s="4"/>
      <c r="B23" s="31" t="s">
        <v>11</v>
      </c>
      <c r="C23" s="42" t="s">
        <v>12</v>
      </c>
      <c r="D23" s="10" t="s">
        <v>60</v>
      </c>
      <c r="E23" s="42">
        <v>144</v>
      </c>
      <c r="F23" s="10" t="s">
        <v>59</v>
      </c>
      <c r="G23" s="55" t="s">
        <v>156</v>
      </c>
      <c r="H23" s="32" t="s">
        <v>68</v>
      </c>
      <c r="I23" s="10" t="s">
        <v>16</v>
      </c>
      <c r="J23" s="100" t="s">
        <v>131</v>
      </c>
      <c r="K23" s="46">
        <v>10.69</v>
      </c>
      <c r="L23" s="33">
        <f>40950/$K23</f>
        <v>3830.682881197381</v>
      </c>
      <c r="M23" s="34">
        <f>+$M$8*$K23</f>
        <v>4.7623949999999997</v>
      </c>
      <c r="N23" s="87"/>
      <c r="O23" s="88">
        <f t="shared" si="4"/>
        <v>0</v>
      </c>
      <c r="P23" s="87"/>
      <c r="Q23" s="89">
        <f t="shared" si="3"/>
        <v>0</v>
      </c>
      <c r="R23" s="4"/>
      <c r="S23" s="109"/>
    </row>
    <row r="24" spans="1:19" ht="21.9" customHeight="1" x14ac:dyDescent="0.3">
      <c r="A24" s="4"/>
      <c r="B24" s="36" t="s">
        <v>11</v>
      </c>
      <c r="C24" s="42" t="s">
        <v>12</v>
      </c>
      <c r="D24" s="10" t="s">
        <v>163</v>
      </c>
      <c r="E24" s="52">
        <v>145</v>
      </c>
      <c r="F24" s="10" t="s">
        <v>13</v>
      </c>
      <c r="G24" s="55" t="s">
        <v>156</v>
      </c>
      <c r="H24" s="32" t="s">
        <v>69</v>
      </c>
      <c r="I24" s="10" t="s">
        <v>14</v>
      </c>
      <c r="J24" s="100" t="s">
        <v>133</v>
      </c>
      <c r="K24" s="46">
        <v>7.81</v>
      </c>
      <c r="L24" s="33">
        <f t="shared" ref="L24:L34" si="5">40950/$K24</f>
        <v>5243.2778489116517</v>
      </c>
      <c r="M24" s="34">
        <f t="shared" ref="M24:M34" si="6">+$M$8*$K24</f>
        <v>3.479355</v>
      </c>
      <c r="N24" s="77"/>
      <c r="O24" s="67">
        <f t="shared" si="4"/>
        <v>0</v>
      </c>
      <c r="P24" s="77"/>
      <c r="Q24" s="65">
        <f t="shared" si="3"/>
        <v>0</v>
      </c>
      <c r="R24" s="4"/>
      <c r="S24" s="109"/>
    </row>
    <row r="25" spans="1:19" ht="21.9" customHeight="1" x14ac:dyDescent="0.3">
      <c r="A25" s="4"/>
      <c r="B25" s="36" t="s">
        <v>184</v>
      </c>
      <c r="C25" s="97" t="s">
        <v>186</v>
      </c>
      <c r="D25" s="10" t="s">
        <v>185</v>
      </c>
      <c r="E25" s="52">
        <v>60</v>
      </c>
      <c r="F25" s="10" t="s">
        <v>181</v>
      </c>
      <c r="G25" s="55" t="s">
        <v>156</v>
      </c>
      <c r="H25" s="32" t="s">
        <v>69</v>
      </c>
      <c r="I25" s="10" t="s">
        <v>183</v>
      </c>
      <c r="J25" s="100" t="s">
        <v>182</v>
      </c>
      <c r="K25" s="46">
        <v>1.91</v>
      </c>
      <c r="L25" s="33">
        <f t="shared" si="5"/>
        <v>21439.790575916231</v>
      </c>
      <c r="M25" s="34">
        <f t="shared" si="6"/>
        <v>0.85090500000000002</v>
      </c>
      <c r="N25" s="77"/>
      <c r="O25" s="67">
        <f t="shared" si="4"/>
        <v>0</v>
      </c>
      <c r="P25" s="77"/>
      <c r="Q25" s="65">
        <f t="shared" si="3"/>
        <v>0</v>
      </c>
      <c r="R25" s="4"/>
      <c r="S25" s="109"/>
    </row>
    <row r="26" spans="1:19" ht="21.9" customHeight="1" x14ac:dyDescent="0.3">
      <c r="A26" s="4"/>
      <c r="B26" s="31" t="s">
        <v>11</v>
      </c>
      <c r="C26" s="42" t="s">
        <v>12</v>
      </c>
      <c r="D26" s="10" t="s">
        <v>60</v>
      </c>
      <c r="E26" s="42">
        <v>291</v>
      </c>
      <c r="F26" s="10" t="s">
        <v>15</v>
      </c>
      <c r="G26" s="55" t="s">
        <v>156</v>
      </c>
      <c r="H26" s="32" t="s">
        <v>53</v>
      </c>
      <c r="I26" s="37" t="s">
        <v>39</v>
      </c>
      <c r="J26" s="100" t="s">
        <v>134</v>
      </c>
      <c r="K26" s="46">
        <v>16.25</v>
      </c>
      <c r="L26" s="33">
        <f t="shared" si="5"/>
        <v>2520</v>
      </c>
      <c r="M26" s="34">
        <f t="shared" si="6"/>
        <v>7.2393749999999999</v>
      </c>
      <c r="N26" s="77"/>
      <c r="O26" s="67">
        <f t="shared" si="4"/>
        <v>0</v>
      </c>
      <c r="P26" s="77"/>
      <c r="Q26" s="65">
        <f t="shared" si="3"/>
        <v>0</v>
      </c>
      <c r="R26" s="4"/>
      <c r="S26" s="109"/>
    </row>
    <row r="27" spans="1:19" ht="21.9" customHeight="1" x14ac:dyDescent="0.3">
      <c r="A27" s="4"/>
      <c r="B27" s="31" t="s">
        <v>11</v>
      </c>
      <c r="C27" s="52" t="s">
        <v>45</v>
      </c>
      <c r="D27" s="10" t="s">
        <v>163</v>
      </c>
      <c r="E27" s="42">
        <v>286</v>
      </c>
      <c r="F27" s="10" t="s">
        <v>15</v>
      </c>
      <c r="G27" s="55" t="s">
        <v>156</v>
      </c>
      <c r="H27" s="32" t="s">
        <v>57</v>
      </c>
      <c r="I27" s="10" t="s">
        <v>50</v>
      </c>
      <c r="J27" s="100" t="s">
        <v>135</v>
      </c>
      <c r="K27" s="46">
        <v>15.75</v>
      </c>
      <c r="L27" s="33">
        <f t="shared" si="5"/>
        <v>2600</v>
      </c>
      <c r="M27" s="34">
        <f t="shared" si="6"/>
        <v>7.0166250000000003</v>
      </c>
      <c r="N27" s="77"/>
      <c r="O27" s="67">
        <f t="shared" si="4"/>
        <v>0</v>
      </c>
      <c r="P27" s="77"/>
      <c r="Q27" s="65">
        <f t="shared" si="3"/>
        <v>0</v>
      </c>
      <c r="R27" s="4"/>
      <c r="S27" s="109"/>
    </row>
    <row r="28" spans="1:19" ht="21.9" customHeight="1" x14ac:dyDescent="0.3">
      <c r="A28" s="4"/>
      <c r="B28" s="31" t="s">
        <v>11</v>
      </c>
      <c r="C28" s="52" t="s">
        <v>52</v>
      </c>
      <c r="D28" s="10" t="s">
        <v>177</v>
      </c>
      <c r="E28" s="42">
        <v>282</v>
      </c>
      <c r="F28" s="10" t="s">
        <v>48</v>
      </c>
      <c r="G28" s="55" t="s">
        <v>156</v>
      </c>
      <c r="H28" s="32" t="s">
        <v>55</v>
      </c>
      <c r="I28" s="10" t="s">
        <v>49</v>
      </c>
      <c r="J28" s="100" t="s">
        <v>136</v>
      </c>
      <c r="K28" s="46">
        <v>10.52</v>
      </c>
      <c r="L28" s="33">
        <f t="shared" si="5"/>
        <v>3892.5855513307988</v>
      </c>
      <c r="M28" s="34">
        <f t="shared" si="6"/>
        <v>4.6866599999999998</v>
      </c>
      <c r="N28" s="77"/>
      <c r="O28" s="67">
        <f t="shared" si="4"/>
        <v>0</v>
      </c>
      <c r="P28" s="77"/>
      <c r="Q28" s="65">
        <f t="shared" si="3"/>
        <v>0</v>
      </c>
      <c r="R28" s="4"/>
      <c r="S28" s="109"/>
    </row>
    <row r="29" spans="1:19" ht="21.9" customHeight="1" x14ac:dyDescent="0.3">
      <c r="A29" s="4"/>
      <c r="B29" s="31" t="s">
        <v>11</v>
      </c>
      <c r="C29" s="52" t="s">
        <v>45</v>
      </c>
      <c r="D29" s="10" t="s">
        <v>163</v>
      </c>
      <c r="E29" s="42">
        <v>286</v>
      </c>
      <c r="F29" s="10" t="s">
        <v>15</v>
      </c>
      <c r="G29" s="55" t="s">
        <v>156</v>
      </c>
      <c r="H29" s="32" t="s">
        <v>70</v>
      </c>
      <c r="I29" s="10" t="s">
        <v>46</v>
      </c>
      <c r="J29" s="100" t="s">
        <v>137</v>
      </c>
      <c r="K29" s="46">
        <v>18.37</v>
      </c>
      <c r="L29" s="33">
        <f t="shared" si="5"/>
        <v>2229.1780076211212</v>
      </c>
      <c r="M29" s="34">
        <f t="shared" si="6"/>
        <v>8.1838350000000002</v>
      </c>
      <c r="N29" s="77"/>
      <c r="O29" s="67">
        <f t="shared" si="4"/>
        <v>0</v>
      </c>
      <c r="P29" s="77"/>
      <c r="Q29" s="65">
        <f t="shared" si="3"/>
        <v>0</v>
      </c>
      <c r="R29" s="4"/>
      <c r="S29" s="109"/>
    </row>
    <row r="30" spans="1:19" ht="21.9" customHeight="1" x14ac:dyDescent="0.3">
      <c r="A30" s="4"/>
      <c r="B30" s="31" t="s">
        <v>11</v>
      </c>
      <c r="C30" s="52" t="s">
        <v>51</v>
      </c>
      <c r="D30" s="10" t="s">
        <v>178</v>
      </c>
      <c r="E30" s="42">
        <v>555</v>
      </c>
      <c r="F30" s="10" t="s">
        <v>47</v>
      </c>
      <c r="G30" s="55" t="s">
        <v>156</v>
      </c>
      <c r="H30" s="32" t="s">
        <v>54</v>
      </c>
      <c r="I30" s="10" t="s">
        <v>104</v>
      </c>
      <c r="J30" s="100" t="s">
        <v>138</v>
      </c>
      <c r="K30" s="46">
        <v>30.97</v>
      </c>
      <c r="L30" s="33">
        <f t="shared" si="5"/>
        <v>1322.2473361317404</v>
      </c>
      <c r="M30" s="34">
        <f t="shared" si="6"/>
        <v>13.797134999999999</v>
      </c>
      <c r="N30" s="77"/>
      <c r="O30" s="67">
        <f t="shared" si="4"/>
        <v>0</v>
      </c>
      <c r="P30" s="77"/>
      <c r="Q30" s="65">
        <f t="shared" si="3"/>
        <v>0</v>
      </c>
      <c r="R30" s="4"/>
      <c r="S30" s="109"/>
    </row>
    <row r="31" spans="1:19" ht="21.9" customHeight="1" x14ac:dyDescent="0.3">
      <c r="A31" s="4"/>
      <c r="B31" s="31" t="s">
        <v>11</v>
      </c>
      <c r="C31" s="52" t="s">
        <v>12</v>
      </c>
      <c r="D31" s="10" t="s">
        <v>60</v>
      </c>
      <c r="E31" s="42">
        <v>289</v>
      </c>
      <c r="F31" s="10" t="s">
        <v>15</v>
      </c>
      <c r="G31" s="55" t="s">
        <v>156</v>
      </c>
      <c r="H31" s="32" t="s">
        <v>61</v>
      </c>
      <c r="I31" s="10" t="s">
        <v>62</v>
      </c>
      <c r="J31" s="100" t="s">
        <v>139</v>
      </c>
      <c r="K31" s="46">
        <v>9.7200000000000006</v>
      </c>
      <c r="L31" s="33">
        <f t="shared" si="5"/>
        <v>4212.9629629629626</v>
      </c>
      <c r="M31" s="34">
        <f t="shared" si="6"/>
        <v>4.33026</v>
      </c>
      <c r="N31" s="77"/>
      <c r="O31" s="67">
        <f t="shared" si="4"/>
        <v>0</v>
      </c>
      <c r="P31" s="77"/>
      <c r="Q31" s="65">
        <f t="shared" si="3"/>
        <v>0</v>
      </c>
      <c r="R31" s="4"/>
      <c r="S31" s="109"/>
    </row>
    <row r="32" spans="1:19" ht="21.9" customHeight="1" thickBot="1" x14ac:dyDescent="0.35">
      <c r="A32" s="4"/>
      <c r="B32" s="31" t="s">
        <v>11</v>
      </c>
      <c r="C32" s="52" t="s">
        <v>12</v>
      </c>
      <c r="D32" s="10" t="s">
        <v>60</v>
      </c>
      <c r="E32" s="42">
        <v>289</v>
      </c>
      <c r="F32" s="10" t="s">
        <v>15</v>
      </c>
      <c r="G32" s="55" t="s">
        <v>156</v>
      </c>
      <c r="H32" s="36" t="s">
        <v>79</v>
      </c>
      <c r="I32" s="10" t="s">
        <v>63</v>
      </c>
      <c r="J32" s="100" t="s">
        <v>140</v>
      </c>
      <c r="K32" s="46">
        <v>12.84</v>
      </c>
      <c r="L32" s="33">
        <f t="shared" si="5"/>
        <v>3189.2523364485983</v>
      </c>
      <c r="M32" s="34">
        <f t="shared" si="6"/>
        <v>5.7202200000000003</v>
      </c>
      <c r="N32" s="78"/>
      <c r="O32" s="68">
        <f t="shared" si="4"/>
        <v>0</v>
      </c>
      <c r="P32" s="78"/>
      <c r="Q32" s="66">
        <f t="shared" si="3"/>
        <v>0</v>
      </c>
      <c r="R32" s="4"/>
      <c r="S32" s="109"/>
    </row>
    <row r="33" spans="1:19" ht="32.25" customHeight="1" thickBot="1" x14ac:dyDescent="0.45">
      <c r="A33" s="4"/>
      <c r="B33" s="623" t="s">
        <v>196</v>
      </c>
      <c r="C33" s="622"/>
      <c r="D33" s="622"/>
      <c r="E33" s="622"/>
      <c r="F33" s="622"/>
      <c r="G33" s="622"/>
      <c r="H33" s="622"/>
      <c r="I33" s="10"/>
      <c r="J33" s="96"/>
      <c r="K33" s="46"/>
      <c r="L33" s="33"/>
      <c r="M33" s="34"/>
      <c r="N33" s="71"/>
      <c r="O33" s="35"/>
      <c r="P33" s="71"/>
      <c r="Q33" s="35"/>
      <c r="R33" s="4"/>
      <c r="S33" s="109"/>
    </row>
    <row r="34" spans="1:19" ht="24" customHeight="1" thickBot="1" x14ac:dyDescent="0.35">
      <c r="A34" s="4"/>
      <c r="B34" s="31" t="s">
        <v>102</v>
      </c>
      <c r="C34" s="42" t="s">
        <v>99</v>
      </c>
      <c r="D34" s="10" t="s">
        <v>179</v>
      </c>
      <c r="E34" s="42">
        <v>69</v>
      </c>
      <c r="F34" s="10" t="s">
        <v>100</v>
      </c>
      <c r="G34" s="72" t="s">
        <v>103</v>
      </c>
      <c r="H34" s="36"/>
      <c r="I34" s="10" t="s">
        <v>101</v>
      </c>
      <c r="J34" s="100" t="s">
        <v>141</v>
      </c>
      <c r="K34" s="46">
        <v>6.45</v>
      </c>
      <c r="L34" s="33">
        <f t="shared" si="5"/>
        <v>6348.8372093023254</v>
      </c>
      <c r="M34" s="34">
        <f t="shared" si="6"/>
        <v>2.873475</v>
      </c>
      <c r="N34" s="79"/>
      <c r="O34" s="74">
        <f t="shared" si="4"/>
        <v>0</v>
      </c>
      <c r="P34" s="80"/>
      <c r="Q34" s="75">
        <f t="shared" si="3"/>
        <v>0</v>
      </c>
      <c r="R34" s="4"/>
      <c r="S34" s="109"/>
    </row>
    <row r="35" spans="1:19" ht="7.5" customHeight="1" thickBot="1" x14ac:dyDescent="0.4">
      <c r="A35" s="4"/>
      <c r="B35" s="31"/>
      <c r="C35" s="53"/>
      <c r="D35" s="9"/>
      <c r="E35" s="53"/>
      <c r="F35" s="9"/>
      <c r="G35" s="22"/>
      <c r="H35" s="43"/>
      <c r="I35" s="9"/>
      <c r="J35" s="9"/>
      <c r="K35" s="70"/>
      <c r="L35" s="15"/>
      <c r="M35" s="16"/>
      <c r="N35" s="17"/>
      <c r="O35" s="18"/>
      <c r="P35" s="17"/>
      <c r="Q35" s="18"/>
      <c r="R35" s="4"/>
      <c r="S35" s="109"/>
    </row>
    <row r="36" spans="1:19" ht="30" customHeight="1" thickBot="1" x14ac:dyDescent="0.35">
      <c r="A36" s="4"/>
      <c r="B36" s="108" t="s">
        <v>58</v>
      </c>
      <c r="C36" s="108"/>
      <c r="D36" s="108"/>
      <c r="E36" s="108"/>
      <c r="F36" s="108"/>
      <c r="H36" s="108"/>
      <c r="I36" s="108"/>
      <c r="J36" s="108"/>
      <c r="K36" s="108"/>
      <c r="L36" s="619" t="s">
        <v>106</v>
      </c>
      <c r="M36" s="620"/>
      <c r="N36" s="26">
        <f>SUM(N10:N34)</f>
        <v>0</v>
      </c>
      <c r="O36" s="26">
        <f>SUM(O10:O34)</f>
        <v>0</v>
      </c>
      <c r="P36" s="26">
        <f>SUM(P10:P34)</f>
        <v>0</v>
      </c>
      <c r="Q36" s="26">
        <f>SUM(Q10:Q34)</f>
        <v>0</v>
      </c>
      <c r="R36" s="4"/>
      <c r="S36" s="109"/>
    </row>
    <row r="37" spans="1:19" ht="24" customHeight="1" x14ac:dyDescent="0.4">
      <c r="A37" s="4"/>
      <c r="B37" s="4"/>
      <c r="C37" s="4"/>
      <c r="D37" s="4"/>
      <c r="E37" s="4"/>
      <c r="F37" s="4"/>
      <c r="G37" s="4"/>
      <c r="H37" s="61" t="s">
        <v>85</v>
      </c>
      <c r="I37" s="4"/>
      <c r="J37" s="90"/>
      <c r="K37" s="94"/>
      <c r="L37" s="94"/>
      <c r="M37" s="94"/>
      <c r="N37" s="94"/>
      <c r="O37" s="94"/>
      <c r="P37" s="94"/>
      <c r="Q37" s="94"/>
      <c r="R37" s="4"/>
      <c r="S37" s="109"/>
    </row>
    <row r="38" spans="1:19" ht="24" customHeight="1" thickBot="1" x14ac:dyDescent="0.45">
      <c r="A38" s="4"/>
      <c r="B38" s="621" t="s">
        <v>93</v>
      </c>
      <c r="C38" s="621"/>
      <c r="D38" s="621"/>
      <c r="E38" s="621"/>
      <c r="F38" s="621"/>
      <c r="G38" s="621"/>
      <c r="H38" s="621"/>
      <c r="I38" s="621"/>
      <c r="J38" s="90"/>
      <c r="K38" s="94"/>
      <c r="L38" s="94"/>
      <c r="M38" s="94"/>
      <c r="N38" s="94"/>
      <c r="O38" s="94"/>
      <c r="P38" s="94"/>
      <c r="Q38" s="94"/>
      <c r="R38" s="4"/>
      <c r="S38" s="109"/>
    </row>
    <row r="39" spans="1:19" ht="24" customHeight="1" x14ac:dyDescent="0.3">
      <c r="A39" s="4"/>
      <c r="B39" s="36" t="s">
        <v>176</v>
      </c>
      <c r="C39" s="52" t="s">
        <v>27</v>
      </c>
      <c r="D39" s="52" t="s">
        <v>159</v>
      </c>
      <c r="E39" s="59">
        <v>1000</v>
      </c>
      <c r="F39" s="10" t="s">
        <v>28</v>
      </c>
      <c r="G39" s="72" t="s">
        <v>187</v>
      </c>
      <c r="H39" s="32"/>
      <c r="I39" s="10" t="s">
        <v>189</v>
      </c>
      <c r="J39" s="96" t="s">
        <v>188</v>
      </c>
      <c r="K39" s="46">
        <v>4.21</v>
      </c>
      <c r="L39" s="33">
        <f>40950/$K39</f>
        <v>9726.8408551068878</v>
      </c>
      <c r="M39" s="34">
        <f>+$M$8*$K39</f>
        <v>1.8755550000000001</v>
      </c>
      <c r="N39" s="76"/>
      <c r="O39" s="64">
        <f>+$K39*$N39</f>
        <v>0</v>
      </c>
      <c r="P39" s="76"/>
      <c r="Q39" s="64">
        <f>($P39/$E39)*$K39</f>
        <v>0</v>
      </c>
      <c r="R39" s="4"/>
      <c r="S39" s="109"/>
    </row>
    <row r="40" spans="1:19" s="8" customFormat="1" ht="24" customHeight="1" x14ac:dyDescent="0.3">
      <c r="A40" s="50"/>
      <c r="B40" s="31" t="s">
        <v>30</v>
      </c>
      <c r="C40" s="52" t="s">
        <v>21</v>
      </c>
      <c r="D40" s="52" t="s">
        <v>160</v>
      </c>
      <c r="E40" s="59">
        <v>1151</v>
      </c>
      <c r="F40" s="10" t="s">
        <v>23</v>
      </c>
      <c r="G40" s="610" t="s">
        <v>113</v>
      </c>
      <c r="H40" s="610"/>
      <c r="I40" s="10" t="s">
        <v>114</v>
      </c>
      <c r="J40" s="10" t="s">
        <v>144</v>
      </c>
      <c r="K40" s="46">
        <v>9.81</v>
      </c>
      <c r="L40" s="33">
        <f>40950/$K40</f>
        <v>4174.3119266055046</v>
      </c>
      <c r="M40" s="34">
        <f>+$M$8*$K40</f>
        <v>4.370355</v>
      </c>
      <c r="N40" s="102"/>
      <c r="O40" s="89">
        <f t="shared" ref="O40:O52" si="7">+$K40*$N40</f>
        <v>0</v>
      </c>
      <c r="P40" s="102"/>
      <c r="Q40" s="89">
        <f t="shared" ref="Q40:Q52" si="8">($P40/$E40)*$K40</f>
        <v>0</v>
      </c>
      <c r="R40" s="50"/>
      <c r="S40" s="112"/>
    </row>
    <row r="41" spans="1:19" ht="24" customHeight="1" x14ac:dyDescent="0.3">
      <c r="A41" s="4"/>
      <c r="B41" s="31" t="s">
        <v>30</v>
      </c>
      <c r="C41" s="52" t="s">
        <v>21</v>
      </c>
      <c r="D41" s="52" t="s">
        <v>160</v>
      </c>
      <c r="E41" s="59">
        <v>1151</v>
      </c>
      <c r="F41" s="10" t="s">
        <v>23</v>
      </c>
      <c r="G41" s="610" t="s">
        <v>89</v>
      </c>
      <c r="H41" s="610"/>
      <c r="I41" s="10" t="s">
        <v>32</v>
      </c>
      <c r="J41" s="10" t="s">
        <v>145</v>
      </c>
      <c r="K41" s="46">
        <v>9.81</v>
      </c>
      <c r="L41" s="33">
        <f t="shared" ref="L41:L52" si="9">40950/$K41</f>
        <v>4174.3119266055046</v>
      </c>
      <c r="M41" s="34">
        <f t="shared" ref="M41:M52" si="10">+$M$8*$K41</f>
        <v>4.370355</v>
      </c>
      <c r="N41" s="82"/>
      <c r="O41" s="65">
        <f t="shared" si="7"/>
        <v>0</v>
      </c>
      <c r="P41" s="82"/>
      <c r="Q41" s="65">
        <f t="shared" si="8"/>
        <v>0</v>
      </c>
      <c r="R41" s="4"/>
      <c r="S41" s="109"/>
    </row>
    <row r="42" spans="1:19" ht="24" customHeight="1" x14ac:dyDescent="0.3">
      <c r="A42" s="4"/>
      <c r="B42" s="31" t="s">
        <v>30</v>
      </c>
      <c r="C42" s="52" t="s">
        <v>21</v>
      </c>
      <c r="D42" s="52" t="s">
        <v>160</v>
      </c>
      <c r="E42" s="59">
        <v>1151</v>
      </c>
      <c r="F42" s="10" t="s">
        <v>23</v>
      </c>
      <c r="G42" s="610" t="s">
        <v>90</v>
      </c>
      <c r="H42" s="610"/>
      <c r="I42" s="10" t="s">
        <v>31</v>
      </c>
      <c r="J42" s="10" t="s">
        <v>146</v>
      </c>
      <c r="K42" s="46">
        <v>9.81</v>
      </c>
      <c r="L42" s="33">
        <f t="shared" si="9"/>
        <v>4174.3119266055046</v>
      </c>
      <c r="M42" s="34">
        <f t="shared" si="10"/>
        <v>4.370355</v>
      </c>
      <c r="N42" s="82"/>
      <c r="O42" s="65">
        <f t="shared" si="7"/>
        <v>0</v>
      </c>
      <c r="P42" s="82"/>
      <c r="Q42" s="65">
        <f t="shared" si="8"/>
        <v>0</v>
      </c>
      <c r="R42" s="4"/>
      <c r="S42" s="109"/>
    </row>
    <row r="43" spans="1:19" ht="24" customHeight="1" x14ac:dyDescent="0.3">
      <c r="A43" s="4"/>
      <c r="B43" s="31" t="s">
        <v>30</v>
      </c>
      <c r="C43" s="52" t="s">
        <v>21</v>
      </c>
      <c r="D43" s="52" t="s">
        <v>160</v>
      </c>
      <c r="E43" s="59">
        <v>1151</v>
      </c>
      <c r="F43" s="10" t="s">
        <v>23</v>
      </c>
      <c r="G43" s="610" t="s">
        <v>91</v>
      </c>
      <c r="H43" s="610"/>
      <c r="I43" s="10" t="s">
        <v>34</v>
      </c>
      <c r="J43" s="10" t="s">
        <v>147</v>
      </c>
      <c r="K43" s="46">
        <v>9.81</v>
      </c>
      <c r="L43" s="33">
        <f t="shared" si="9"/>
        <v>4174.3119266055046</v>
      </c>
      <c r="M43" s="34">
        <f t="shared" si="10"/>
        <v>4.370355</v>
      </c>
      <c r="N43" s="82"/>
      <c r="O43" s="65">
        <f t="shared" si="7"/>
        <v>0</v>
      </c>
      <c r="P43" s="82"/>
      <c r="Q43" s="65">
        <f t="shared" si="8"/>
        <v>0</v>
      </c>
      <c r="R43" s="4"/>
      <c r="S43" s="109"/>
    </row>
    <row r="44" spans="1:19" ht="24" customHeight="1" x14ac:dyDescent="0.3">
      <c r="A44" s="4"/>
      <c r="B44" s="31" t="s">
        <v>30</v>
      </c>
      <c r="C44" s="52" t="s">
        <v>21</v>
      </c>
      <c r="D44" s="52" t="s">
        <v>160</v>
      </c>
      <c r="E44" s="59">
        <v>1151</v>
      </c>
      <c r="F44" s="10" t="s">
        <v>23</v>
      </c>
      <c r="G44" s="610" t="s">
        <v>92</v>
      </c>
      <c r="H44" s="610"/>
      <c r="I44" s="10" t="s">
        <v>33</v>
      </c>
      <c r="J44" s="10" t="s">
        <v>148</v>
      </c>
      <c r="K44" s="46">
        <v>9.81</v>
      </c>
      <c r="L44" s="33">
        <f t="shared" si="9"/>
        <v>4174.3119266055046</v>
      </c>
      <c r="M44" s="34">
        <f t="shared" si="10"/>
        <v>4.370355</v>
      </c>
      <c r="N44" s="82"/>
      <c r="O44" s="65">
        <f t="shared" si="7"/>
        <v>0</v>
      </c>
      <c r="P44" s="82"/>
      <c r="Q44" s="65">
        <f t="shared" si="8"/>
        <v>0</v>
      </c>
      <c r="R44" s="4"/>
      <c r="S44" s="109"/>
    </row>
    <row r="45" spans="1:19" ht="24" customHeight="1" x14ac:dyDescent="0.3">
      <c r="A45" s="4"/>
      <c r="B45" s="36" t="s">
        <v>86</v>
      </c>
      <c r="C45" s="52" t="s">
        <v>35</v>
      </c>
      <c r="D45" s="10" t="s">
        <v>158</v>
      </c>
      <c r="E45" s="59">
        <v>1141</v>
      </c>
      <c r="F45" s="52" t="s">
        <v>23</v>
      </c>
      <c r="G45" s="610" t="s">
        <v>89</v>
      </c>
      <c r="H45" s="610"/>
      <c r="I45" s="101" t="s">
        <v>191</v>
      </c>
      <c r="J45" s="96" t="s">
        <v>192</v>
      </c>
      <c r="K45" s="46">
        <v>9.81</v>
      </c>
      <c r="L45" s="33">
        <f t="shared" si="9"/>
        <v>4174.3119266055046</v>
      </c>
      <c r="M45" s="34">
        <f t="shared" si="10"/>
        <v>4.370355</v>
      </c>
      <c r="N45" s="82"/>
      <c r="O45" s="65">
        <f t="shared" si="7"/>
        <v>0</v>
      </c>
      <c r="P45" s="82"/>
      <c r="Q45" s="65">
        <f t="shared" si="8"/>
        <v>0</v>
      </c>
      <c r="R45" s="4"/>
      <c r="S45" s="109"/>
    </row>
    <row r="46" spans="1:19" ht="24" customHeight="1" x14ac:dyDescent="0.3">
      <c r="A46" s="4"/>
      <c r="B46" s="36" t="s">
        <v>87</v>
      </c>
      <c r="C46" s="52" t="s">
        <v>35</v>
      </c>
      <c r="D46" s="52" t="s">
        <v>158</v>
      </c>
      <c r="E46" s="59">
        <v>1140</v>
      </c>
      <c r="F46" s="10" t="s">
        <v>23</v>
      </c>
      <c r="G46" s="72" t="s">
        <v>90</v>
      </c>
      <c r="H46" s="32"/>
      <c r="I46" s="10" t="s">
        <v>112</v>
      </c>
      <c r="J46" s="10" t="s">
        <v>149</v>
      </c>
      <c r="K46" s="46">
        <v>9.7200000000000006</v>
      </c>
      <c r="L46" s="33">
        <f t="shared" si="9"/>
        <v>4212.9629629629626</v>
      </c>
      <c r="M46" s="34">
        <f t="shared" si="10"/>
        <v>4.33026</v>
      </c>
      <c r="N46" s="82"/>
      <c r="O46" s="65">
        <f t="shared" si="7"/>
        <v>0</v>
      </c>
      <c r="P46" s="82"/>
      <c r="Q46" s="65">
        <f t="shared" si="8"/>
        <v>0</v>
      </c>
      <c r="R46" s="4"/>
      <c r="S46" s="109"/>
    </row>
    <row r="47" spans="1:19" ht="24" customHeight="1" x14ac:dyDescent="0.3">
      <c r="A47" s="4"/>
      <c r="B47" s="36" t="s">
        <v>87</v>
      </c>
      <c r="C47" s="52" t="s">
        <v>35</v>
      </c>
      <c r="D47" s="52" t="s">
        <v>158</v>
      </c>
      <c r="E47" s="59">
        <v>1140</v>
      </c>
      <c r="F47" s="10" t="s">
        <v>23</v>
      </c>
      <c r="G47" s="610" t="s">
        <v>92</v>
      </c>
      <c r="H47" s="610"/>
      <c r="I47" s="10" t="s">
        <v>111</v>
      </c>
      <c r="J47" s="10" t="s">
        <v>153</v>
      </c>
      <c r="K47" s="46">
        <v>9.7200000000000006</v>
      </c>
      <c r="L47" s="33">
        <f t="shared" si="9"/>
        <v>4212.9629629629626</v>
      </c>
      <c r="M47" s="34">
        <f t="shared" si="10"/>
        <v>4.33026</v>
      </c>
      <c r="N47" s="82"/>
      <c r="O47" s="65">
        <f t="shared" si="7"/>
        <v>0</v>
      </c>
      <c r="P47" s="82"/>
      <c r="Q47" s="65">
        <f t="shared" si="8"/>
        <v>0</v>
      </c>
      <c r="R47" s="4"/>
      <c r="S47" s="109"/>
    </row>
    <row r="48" spans="1:19" ht="24" customHeight="1" x14ac:dyDescent="0.3">
      <c r="A48" s="4"/>
      <c r="B48" s="36" t="s">
        <v>65</v>
      </c>
      <c r="C48" s="52" t="s">
        <v>40</v>
      </c>
      <c r="D48" s="52" t="s">
        <v>157</v>
      </c>
      <c r="E48" s="60">
        <v>760</v>
      </c>
      <c r="F48" s="10" t="s">
        <v>23</v>
      </c>
      <c r="G48" s="610" t="s">
        <v>90</v>
      </c>
      <c r="H48" s="610"/>
      <c r="I48" s="10" t="s">
        <v>41</v>
      </c>
      <c r="J48" s="73" t="s">
        <v>150</v>
      </c>
      <c r="K48" s="46">
        <v>6.48</v>
      </c>
      <c r="L48" s="33">
        <f t="shared" si="9"/>
        <v>6319.4444444444443</v>
      </c>
      <c r="M48" s="34">
        <f t="shared" si="10"/>
        <v>2.8868400000000003</v>
      </c>
      <c r="N48" s="82"/>
      <c r="O48" s="65">
        <f t="shared" si="7"/>
        <v>0</v>
      </c>
      <c r="P48" s="82"/>
      <c r="Q48" s="65">
        <f t="shared" si="8"/>
        <v>0</v>
      </c>
      <c r="R48" s="4"/>
      <c r="S48" s="109"/>
    </row>
    <row r="49" spans="1:21" ht="24" customHeight="1" x14ac:dyDescent="0.3">
      <c r="A49" s="4"/>
      <c r="B49" s="36" t="s">
        <v>65</v>
      </c>
      <c r="C49" s="52" t="s">
        <v>40</v>
      </c>
      <c r="D49" s="52" t="s">
        <v>157</v>
      </c>
      <c r="E49" s="60">
        <v>760</v>
      </c>
      <c r="F49" s="10" t="s">
        <v>23</v>
      </c>
      <c r="G49" s="610" t="s">
        <v>89</v>
      </c>
      <c r="H49" s="610"/>
      <c r="I49" s="10" t="s">
        <v>42</v>
      </c>
      <c r="J49" s="10" t="s">
        <v>151</v>
      </c>
      <c r="K49" s="46">
        <v>6.48</v>
      </c>
      <c r="L49" s="33">
        <f t="shared" si="9"/>
        <v>6319.4444444444443</v>
      </c>
      <c r="M49" s="34">
        <f t="shared" si="10"/>
        <v>2.8868400000000003</v>
      </c>
      <c r="N49" s="82"/>
      <c r="O49" s="65">
        <f t="shared" si="7"/>
        <v>0</v>
      </c>
      <c r="P49" s="82"/>
      <c r="Q49" s="65">
        <f t="shared" si="8"/>
        <v>0</v>
      </c>
      <c r="R49" s="4"/>
      <c r="S49" s="109"/>
    </row>
    <row r="50" spans="1:21" ht="24" customHeight="1" x14ac:dyDescent="0.3">
      <c r="A50" s="4"/>
      <c r="B50" s="36" t="s">
        <v>65</v>
      </c>
      <c r="C50" s="52" t="s">
        <v>40</v>
      </c>
      <c r="D50" s="52" t="s">
        <v>157</v>
      </c>
      <c r="E50" s="60">
        <v>760</v>
      </c>
      <c r="F50" s="10" t="s">
        <v>23</v>
      </c>
      <c r="G50" s="610" t="s">
        <v>92</v>
      </c>
      <c r="H50" s="610"/>
      <c r="I50" s="10" t="s">
        <v>43</v>
      </c>
      <c r="J50" s="10" t="s">
        <v>152</v>
      </c>
      <c r="K50" s="46">
        <v>6.48</v>
      </c>
      <c r="L50" s="33">
        <f t="shared" si="9"/>
        <v>6319.4444444444443</v>
      </c>
      <c r="M50" s="34">
        <f t="shared" si="10"/>
        <v>2.8868400000000003</v>
      </c>
      <c r="N50" s="82"/>
      <c r="O50" s="65">
        <f t="shared" si="7"/>
        <v>0</v>
      </c>
      <c r="P50" s="82"/>
      <c r="Q50" s="65">
        <f t="shared" si="8"/>
        <v>0</v>
      </c>
      <c r="R50" s="4"/>
      <c r="S50" s="109"/>
    </row>
    <row r="51" spans="1:21" ht="24" customHeight="1" x14ac:dyDescent="0.3">
      <c r="A51" s="4"/>
      <c r="B51" s="36" t="s">
        <v>65</v>
      </c>
      <c r="C51" s="52" t="s">
        <v>40</v>
      </c>
      <c r="D51" s="52" t="s">
        <v>157</v>
      </c>
      <c r="E51" s="60">
        <v>760</v>
      </c>
      <c r="F51" s="10" t="s">
        <v>23</v>
      </c>
      <c r="G51" s="610" t="s">
        <v>113</v>
      </c>
      <c r="H51" s="610"/>
      <c r="I51" s="10" t="s">
        <v>115</v>
      </c>
      <c r="J51" s="10" t="s">
        <v>154</v>
      </c>
      <c r="K51" s="46">
        <v>6.48</v>
      </c>
      <c r="L51" s="33">
        <f t="shared" si="9"/>
        <v>6319.4444444444443</v>
      </c>
      <c r="M51" s="34">
        <f t="shared" si="10"/>
        <v>2.8868400000000003</v>
      </c>
      <c r="N51" s="82"/>
      <c r="O51" s="65">
        <f t="shared" si="7"/>
        <v>0</v>
      </c>
      <c r="P51" s="82"/>
      <c r="Q51" s="65">
        <f t="shared" si="8"/>
        <v>0</v>
      </c>
      <c r="R51" s="4"/>
      <c r="S51" s="109"/>
    </row>
    <row r="52" spans="1:21" ht="24" customHeight="1" thickBot="1" x14ac:dyDescent="0.35">
      <c r="A52" s="4"/>
      <c r="B52" s="36" t="s">
        <v>142</v>
      </c>
      <c r="C52" s="52" t="s">
        <v>37</v>
      </c>
      <c r="D52" s="52" t="s">
        <v>157</v>
      </c>
      <c r="E52" s="60">
        <v>760</v>
      </c>
      <c r="F52" s="10" t="s">
        <v>23</v>
      </c>
      <c r="G52" s="610" t="s">
        <v>113</v>
      </c>
      <c r="H52" s="610"/>
      <c r="I52" s="10" t="s">
        <v>143</v>
      </c>
      <c r="J52" s="10" t="s">
        <v>155</v>
      </c>
      <c r="K52" s="46">
        <v>6.48</v>
      </c>
      <c r="L52" s="33">
        <f t="shared" si="9"/>
        <v>6319.4444444444443</v>
      </c>
      <c r="M52" s="34">
        <f t="shared" si="10"/>
        <v>2.8868400000000003</v>
      </c>
      <c r="N52" s="83"/>
      <c r="O52" s="66">
        <f t="shared" si="7"/>
        <v>0</v>
      </c>
      <c r="P52" s="83"/>
      <c r="Q52" s="66">
        <f t="shared" si="8"/>
        <v>0</v>
      </c>
      <c r="R52" s="4"/>
      <c r="S52" s="109"/>
    </row>
    <row r="53" spans="1:21" ht="12" customHeight="1" thickBot="1" x14ac:dyDescent="0.4">
      <c r="A53" s="4"/>
      <c r="B53" s="48"/>
      <c r="C53" s="54"/>
      <c r="D53" s="9"/>
      <c r="E53" s="53"/>
      <c r="F53" s="9"/>
      <c r="G53" s="20"/>
      <c r="H53" s="21"/>
      <c r="I53" s="9"/>
      <c r="J53" s="9"/>
      <c r="K53" s="14"/>
      <c r="L53" s="15"/>
      <c r="M53" s="16"/>
      <c r="N53" s="17"/>
      <c r="O53" s="18"/>
      <c r="P53" s="17"/>
      <c r="Q53" s="18"/>
      <c r="R53" s="4"/>
      <c r="S53" s="109"/>
    </row>
    <row r="54" spans="1:21" ht="28.5" customHeight="1" thickBot="1" x14ac:dyDescent="0.35">
      <c r="A54" s="4"/>
      <c r="B54" s="611" t="s">
        <v>166</v>
      </c>
      <c r="C54" s="611"/>
      <c r="D54" s="611"/>
      <c r="E54" s="611"/>
      <c r="F54" s="611"/>
      <c r="G54" s="611"/>
      <c r="H54" s="611"/>
      <c r="I54" s="611"/>
      <c r="J54" s="611"/>
      <c r="K54" s="611"/>
      <c r="L54" s="613" t="s">
        <v>105</v>
      </c>
      <c r="M54" s="614"/>
      <c r="N54" s="26">
        <f>SUM(N40:N52)</f>
        <v>0</v>
      </c>
      <c r="O54" s="26">
        <f>SUM(O40:O52)</f>
        <v>0</v>
      </c>
      <c r="P54" s="26">
        <f>SUM(P40:P52)</f>
        <v>0</v>
      </c>
      <c r="Q54" s="26">
        <f>SUM(Q40:Q52)</f>
        <v>0</v>
      </c>
      <c r="R54" s="4"/>
      <c r="S54" s="109"/>
    </row>
    <row r="55" spans="1:21" ht="15.75" customHeight="1" thickBot="1" x14ac:dyDescent="0.4">
      <c r="A55" s="4"/>
      <c r="B55" s="626" t="s">
        <v>175</v>
      </c>
      <c r="C55" s="626"/>
      <c r="D55" s="626"/>
      <c r="E55" s="626"/>
      <c r="F55" s="626"/>
      <c r="G55" s="626"/>
      <c r="H55" s="626"/>
      <c r="I55" s="20"/>
      <c r="J55" s="20"/>
      <c r="K55" s="20"/>
      <c r="L55" s="85"/>
      <c r="M55" s="86"/>
      <c r="N55" s="63"/>
      <c r="O55" s="63"/>
      <c r="P55" s="63"/>
      <c r="Q55" s="63"/>
      <c r="R55" s="4"/>
      <c r="S55" s="109"/>
    </row>
    <row r="56" spans="1:21" ht="30" customHeight="1" thickBot="1" x14ac:dyDescent="0.4">
      <c r="A56" s="4"/>
      <c r="B56" s="106"/>
      <c r="C56" s="106"/>
      <c r="D56" s="106"/>
      <c r="E56" s="106"/>
      <c r="F56" s="106"/>
      <c r="G56" s="104" t="s">
        <v>202</v>
      </c>
      <c r="H56" s="106"/>
      <c r="I56" s="105" t="s">
        <v>190</v>
      </c>
      <c r="J56" s="106"/>
      <c r="K56" s="20"/>
      <c r="L56" s="613" t="s">
        <v>107</v>
      </c>
      <c r="M56" s="614"/>
      <c r="N56" s="26">
        <f>N54+N36</f>
        <v>0</v>
      </c>
      <c r="O56" s="26">
        <f>O54+O36</f>
        <v>0</v>
      </c>
      <c r="P56" s="26">
        <f>P54+P36</f>
        <v>0</v>
      </c>
      <c r="Q56" s="26">
        <f>Q54+Q36</f>
        <v>0</v>
      </c>
      <c r="R56" s="4"/>
      <c r="S56" s="109"/>
    </row>
    <row r="57" spans="1:21" ht="15" customHeight="1" x14ac:dyDescent="0.3">
      <c r="A57" s="4"/>
      <c r="B57" s="36"/>
      <c r="C57" s="52"/>
      <c r="D57" s="12"/>
      <c r="E57" s="52"/>
      <c r="F57" s="12"/>
      <c r="G57" s="4" t="s">
        <v>199</v>
      </c>
      <c r="H57" s="4"/>
      <c r="I57" s="94"/>
      <c r="J57" s="94"/>
      <c r="K57" s="94"/>
      <c r="L57" s="62"/>
      <c r="M57" s="612"/>
      <c r="N57" s="612"/>
      <c r="O57" s="612"/>
      <c r="P57" s="612"/>
      <c r="Q57" s="12"/>
      <c r="R57" s="12"/>
      <c r="S57" s="113"/>
      <c r="T57" s="11"/>
      <c r="U57" s="11"/>
    </row>
    <row r="58" spans="1:21" ht="15" customHeight="1" x14ac:dyDescent="0.3">
      <c r="A58" s="4"/>
      <c r="B58" s="36"/>
      <c r="C58" s="52"/>
      <c r="D58" s="12"/>
      <c r="E58" s="52"/>
      <c r="F58" s="12"/>
      <c r="H58" s="4"/>
      <c r="I58" s="94"/>
      <c r="J58" s="94"/>
      <c r="K58" s="94"/>
      <c r="L58" s="62"/>
      <c r="M58" s="103"/>
      <c r="N58" s="103"/>
      <c r="O58" s="4"/>
      <c r="P58" s="103"/>
      <c r="Q58" s="12"/>
      <c r="R58" s="12"/>
      <c r="S58" s="113"/>
      <c r="T58" s="11"/>
      <c r="U58" s="11"/>
    </row>
    <row r="59" spans="1:21" ht="12" customHeight="1" x14ac:dyDescent="0.3">
      <c r="A59" s="4"/>
      <c r="B59" s="36"/>
      <c r="C59" s="52"/>
      <c r="D59" s="12"/>
      <c r="E59" s="52"/>
      <c r="F59" s="12"/>
      <c r="G59" s="95"/>
      <c r="H59" s="91"/>
      <c r="I59" s="84"/>
      <c r="J59" s="84"/>
      <c r="K59" s="12"/>
      <c r="L59" s="12"/>
      <c r="M59" s="12"/>
      <c r="N59" s="12"/>
      <c r="O59" s="12"/>
      <c r="P59" s="12"/>
      <c r="Q59" s="12"/>
      <c r="R59" s="12"/>
      <c r="S59" s="113"/>
      <c r="T59" s="11"/>
      <c r="U59" s="11"/>
    </row>
    <row r="60" spans="1:21" x14ac:dyDescent="0.25">
      <c r="C60" s="114"/>
      <c r="D60" s="109"/>
      <c r="E60" s="114"/>
      <c r="F60" s="109"/>
      <c r="G60" s="109"/>
      <c r="H60" s="109"/>
      <c r="I60" s="109"/>
      <c r="J60" s="109"/>
      <c r="K60" s="109"/>
      <c r="L60" s="109"/>
      <c r="M60" s="109"/>
      <c r="N60" s="109"/>
      <c r="O60" s="109"/>
      <c r="P60" s="109"/>
      <c r="Q60" s="109"/>
      <c r="R60" s="109"/>
      <c r="S60" s="109"/>
    </row>
    <row r="61" spans="1:21" x14ac:dyDescent="0.25">
      <c r="C61" s="114"/>
      <c r="D61" s="109"/>
      <c r="E61" s="114"/>
      <c r="F61" s="109"/>
      <c r="G61" s="109"/>
      <c r="H61" s="109"/>
      <c r="I61" s="109"/>
      <c r="J61" s="109"/>
      <c r="K61" s="109"/>
      <c r="L61" s="109"/>
      <c r="M61" s="109"/>
      <c r="N61" s="109"/>
      <c r="O61" s="109"/>
      <c r="P61" s="109"/>
      <c r="Q61" s="109"/>
      <c r="R61" s="109"/>
      <c r="S61" s="109"/>
    </row>
    <row r="62" spans="1:21" x14ac:dyDescent="0.25">
      <c r="C62" s="114"/>
      <c r="D62" s="109"/>
      <c r="E62" s="114"/>
      <c r="F62" s="109"/>
      <c r="G62" s="109"/>
      <c r="H62" s="109"/>
      <c r="I62" s="109"/>
      <c r="J62" s="109"/>
      <c r="K62" s="109"/>
      <c r="L62" s="109"/>
      <c r="M62" s="109"/>
      <c r="N62" s="109"/>
      <c r="O62" s="109"/>
      <c r="P62" s="109"/>
      <c r="Q62" s="109"/>
      <c r="R62" s="109"/>
      <c r="S62" s="109"/>
    </row>
    <row r="63" spans="1:21" x14ac:dyDescent="0.25">
      <c r="C63" s="114"/>
      <c r="D63" s="109"/>
      <c r="E63" s="114"/>
      <c r="F63" s="109"/>
      <c r="G63" s="109"/>
      <c r="H63" s="109"/>
      <c r="I63" s="109"/>
      <c r="J63" s="109"/>
      <c r="K63" s="109"/>
      <c r="L63" s="109"/>
      <c r="M63" s="109"/>
      <c r="N63" s="109"/>
      <c r="O63" s="109"/>
      <c r="P63" s="109"/>
      <c r="Q63" s="109"/>
      <c r="R63" s="109"/>
      <c r="S63" s="109"/>
    </row>
  </sheetData>
  <sheetProtection selectLockedCells="1"/>
  <mergeCells count="26">
    <mergeCell ref="M57:P57"/>
    <mergeCell ref="L56:M56"/>
    <mergeCell ref="N5:Q5"/>
    <mergeCell ref="G7:H7"/>
    <mergeCell ref="L36:M36"/>
    <mergeCell ref="B9:H9"/>
    <mergeCell ref="B21:H21"/>
    <mergeCell ref="B33:H33"/>
    <mergeCell ref="B38:I38"/>
    <mergeCell ref="N6:O6"/>
    <mergeCell ref="P6:Q6"/>
    <mergeCell ref="B55:H55"/>
    <mergeCell ref="L54:M54"/>
    <mergeCell ref="G52:H52"/>
    <mergeCell ref="G43:H43"/>
    <mergeCell ref="G44:H44"/>
    <mergeCell ref="G40:H40"/>
    <mergeCell ref="G41:H41"/>
    <mergeCell ref="G42:H42"/>
    <mergeCell ref="B54:K54"/>
    <mergeCell ref="G47:H47"/>
    <mergeCell ref="G51:H51"/>
    <mergeCell ref="G45:H45"/>
    <mergeCell ref="G48:H48"/>
    <mergeCell ref="G49:H49"/>
    <mergeCell ref="G50:H50"/>
  </mergeCells>
  <phoneticPr fontId="0" type="noConversion"/>
  <hyperlinks>
    <hyperlink ref="I56" r:id="rId1"/>
  </hyperlinks>
  <printOptions horizontalCentered="1"/>
  <pageMargins left="0.47" right="0.24" top="0.5" bottom="0.32" header="0.5" footer="0.25"/>
  <pageSetup scale="57" fitToHeight="4" orientation="landscape" horizontalDpi="240" verticalDpi="144" r:id="rId2"/>
  <headerFooter alignWithMargins="0"/>
  <rowBreaks count="1" manualBreakCount="1">
    <brk id="36" max="16383" man="1"/>
  </rowBreaks>
  <ignoredErrors>
    <ignoredError sqref="E10" numberStoredAsText="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zoomScaleNormal="100" zoomScaleSheetLayoutView="100" workbookViewId="0">
      <selection activeCell="D3" sqref="D3"/>
    </sheetView>
  </sheetViews>
  <sheetFormatPr defaultColWidth="9.08984375" defaultRowHeight="12.5" x14ac:dyDescent="0.25"/>
  <cols>
    <col min="1" max="1" width="1" style="5" customWidth="1"/>
    <col min="2" max="2" width="29.453125" style="49" customWidth="1"/>
    <col min="3" max="3" width="10" style="56" customWidth="1"/>
    <col min="4" max="4" width="11.54296875" style="5" customWidth="1"/>
    <col min="5" max="5" width="7.54296875" style="56" customWidth="1"/>
    <col min="6" max="6" width="7.6328125" style="5" customWidth="1"/>
    <col min="7" max="7" width="10.453125" style="5" customWidth="1"/>
    <col min="8" max="8" width="40.453125" style="5" customWidth="1"/>
    <col min="9" max="9" width="14.08984375" style="5" customWidth="1"/>
    <col min="10" max="10" width="13.08984375" style="5" customWidth="1"/>
    <col min="11" max="11" width="8.6328125" style="5" customWidth="1"/>
    <col min="12" max="12" width="9.90625" style="5" customWidth="1"/>
    <col min="13" max="13" width="8.90625" style="5" customWidth="1"/>
    <col min="14" max="14" width="11" style="5" customWidth="1"/>
    <col min="15" max="15" width="11.6328125" style="5" customWidth="1"/>
    <col min="16" max="16" width="14" style="5" customWidth="1"/>
    <col min="17" max="17" width="11.6328125" style="5" customWidth="1"/>
    <col min="18" max="18" width="2.36328125" style="5" customWidth="1"/>
    <col min="19" max="16384" width="9.08984375" style="5"/>
  </cols>
  <sheetData>
    <row r="1" spans="1:20" ht="30.5" x14ac:dyDescent="0.85">
      <c r="A1" s="4"/>
      <c r="B1" s="47"/>
      <c r="C1" s="51"/>
      <c r="D1" s="4"/>
      <c r="E1" s="51"/>
      <c r="F1" s="4"/>
      <c r="G1" s="57" t="s">
        <v>193</v>
      </c>
      <c r="H1" s="4"/>
      <c r="I1" s="4"/>
      <c r="J1" s="4"/>
      <c r="K1" s="4"/>
      <c r="L1" s="4"/>
      <c r="M1" s="4"/>
      <c r="N1" s="4"/>
      <c r="O1" s="4" t="s">
        <v>58</v>
      </c>
      <c r="P1" s="4"/>
      <c r="Q1" s="30">
        <v>39767</v>
      </c>
      <c r="R1" s="4"/>
      <c r="S1" s="109"/>
      <c r="T1" s="109"/>
    </row>
    <row r="2" spans="1:20" ht="28" x14ac:dyDescent="0.8">
      <c r="A2" s="4"/>
      <c r="B2" s="47"/>
      <c r="C2" s="51"/>
      <c r="D2" s="4"/>
      <c r="E2" s="51"/>
      <c r="F2" s="4"/>
      <c r="G2" s="58" t="s">
        <v>164</v>
      </c>
      <c r="H2" s="4"/>
      <c r="I2" s="4"/>
      <c r="J2" s="4"/>
      <c r="K2" s="4"/>
      <c r="L2" s="4"/>
      <c r="M2" s="4"/>
      <c r="N2" s="4"/>
      <c r="O2" s="4"/>
      <c r="P2" s="4"/>
      <c r="Q2" s="4"/>
      <c r="R2" s="4"/>
      <c r="S2" s="109"/>
      <c r="T2" s="109"/>
    </row>
    <row r="3" spans="1:20" ht="22" x14ac:dyDescent="0.65">
      <c r="A3" s="4"/>
      <c r="B3" s="47"/>
      <c r="C3" s="51"/>
      <c r="D3" s="4"/>
      <c r="E3" s="24" t="s">
        <v>165</v>
      </c>
      <c r="F3" s="4"/>
      <c r="G3" s="4"/>
      <c r="H3" s="4"/>
      <c r="I3" s="4"/>
      <c r="J3" s="4"/>
      <c r="K3" s="4"/>
      <c r="L3" s="4"/>
      <c r="M3" s="4"/>
      <c r="N3" s="4"/>
      <c r="O3" s="4"/>
      <c r="P3" s="4"/>
      <c r="Q3" s="4"/>
      <c r="R3" s="4"/>
      <c r="S3" s="109"/>
      <c r="T3" s="109"/>
    </row>
    <row r="4" spans="1:20" ht="19.5" customHeight="1" thickBot="1" x14ac:dyDescent="0.4">
      <c r="A4" s="4"/>
      <c r="B4" s="47"/>
      <c r="C4" s="51"/>
      <c r="D4" s="4"/>
      <c r="F4" s="25" t="s">
        <v>73</v>
      </c>
      <c r="G4" s="4"/>
      <c r="H4" s="4"/>
      <c r="I4" s="4"/>
      <c r="J4" s="4"/>
      <c r="K4" s="4"/>
      <c r="L4" s="4"/>
      <c r="M4" s="4"/>
      <c r="N4" s="4"/>
      <c r="O4" s="81"/>
      <c r="P4" s="4"/>
      <c r="Q4" s="4"/>
      <c r="R4" s="4"/>
      <c r="S4" s="109"/>
      <c r="T4" s="109"/>
    </row>
    <row r="5" spans="1:20" ht="17.25" customHeight="1" thickBot="1" x14ac:dyDescent="0.4">
      <c r="A5" s="4"/>
      <c r="B5" s="47"/>
      <c r="C5" s="51"/>
      <c r="D5" s="4"/>
      <c r="E5" s="51"/>
      <c r="F5" s="4"/>
      <c r="H5" s="61" t="s">
        <v>7</v>
      </c>
      <c r="I5" s="4"/>
      <c r="J5" s="4"/>
      <c r="K5" s="4"/>
      <c r="L5" s="4"/>
      <c r="M5" s="4"/>
      <c r="N5" s="615" t="s">
        <v>110</v>
      </c>
      <c r="O5" s="616"/>
      <c r="P5" s="616"/>
      <c r="Q5" s="617"/>
      <c r="R5" s="4"/>
      <c r="S5" s="109"/>
      <c r="T5" s="109"/>
    </row>
    <row r="6" spans="1:20" s="7" customFormat="1" ht="13.5" customHeight="1" thickBot="1" x14ac:dyDescent="0.35">
      <c r="A6" s="6"/>
      <c r="B6" s="1"/>
      <c r="C6" s="52"/>
      <c r="D6" s="2"/>
      <c r="E6" s="52"/>
      <c r="F6" s="2"/>
      <c r="G6" s="3"/>
      <c r="H6" s="23" t="s">
        <v>58</v>
      </c>
      <c r="I6" s="6"/>
      <c r="J6" s="6"/>
      <c r="K6" s="6"/>
      <c r="L6" s="6"/>
      <c r="M6" s="6"/>
      <c r="N6" s="624" t="s">
        <v>108</v>
      </c>
      <c r="O6" s="625"/>
      <c r="P6" s="624" t="s">
        <v>109</v>
      </c>
      <c r="Q6" s="625"/>
      <c r="R6" s="6"/>
      <c r="S6" s="110"/>
      <c r="T6" s="110"/>
    </row>
    <row r="7" spans="1:20" s="13" customFormat="1" ht="53" thickBot="1" x14ac:dyDescent="0.3">
      <c r="A7" s="19"/>
      <c r="B7" s="93" t="s">
        <v>8</v>
      </c>
      <c r="C7" s="29" t="s">
        <v>201</v>
      </c>
      <c r="D7" s="29" t="s">
        <v>71</v>
      </c>
      <c r="E7" s="29" t="s">
        <v>122</v>
      </c>
      <c r="F7" s="29" t="s">
        <v>9</v>
      </c>
      <c r="G7" s="618" t="s">
        <v>88</v>
      </c>
      <c r="H7" s="618"/>
      <c r="I7" s="29" t="s">
        <v>10</v>
      </c>
      <c r="J7" s="29" t="s">
        <v>121</v>
      </c>
      <c r="K7" s="29" t="s">
        <v>200</v>
      </c>
      <c r="L7" s="29" t="s">
        <v>77</v>
      </c>
      <c r="M7" s="107" t="s">
        <v>78</v>
      </c>
      <c r="N7" s="28" t="s">
        <v>75</v>
      </c>
      <c r="O7" s="27" t="s">
        <v>76</v>
      </c>
      <c r="P7" s="29" t="s">
        <v>94</v>
      </c>
      <c r="Q7" s="27" t="s">
        <v>76</v>
      </c>
      <c r="R7" s="19"/>
      <c r="S7" s="111"/>
      <c r="T7" s="111"/>
    </row>
    <row r="8" spans="1:20" ht="27.75" customHeight="1" x14ac:dyDescent="0.4">
      <c r="A8" s="4"/>
      <c r="B8" s="12"/>
      <c r="C8" s="12"/>
      <c r="D8" s="12"/>
      <c r="E8" s="23" t="s">
        <v>203</v>
      </c>
      <c r="F8" s="12"/>
      <c r="G8" s="12"/>
      <c r="H8" s="12"/>
      <c r="I8" s="38"/>
      <c r="J8" s="38"/>
      <c r="K8" s="39" t="s">
        <v>74</v>
      </c>
      <c r="L8" s="40"/>
      <c r="M8" s="98">
        <v>0.44550000000000001</v>
      </c>
      <c r="N8" s="39" t="s">
        <v>95</v>
      </c>
      <c r="O8" s="41" t="s">
        <v>96</v>
      </c>
      <c r="P8" s="39" t="s">
        <v>97</v>
      </c>
      <c r="Q8" s="41" t="s">
        <v>98</v>
      </c>
      <c r="R8" s="4"/>
      <c r="S8" s="109"/>
      <c r="T8" s="109"/>
    </row>
    <row r="9" spans="1:20" ht="32.25" customHeight="1" thickBot="1" x14ac:dyDescent="0.45">
      <c r="A9" s="4"/>
      <c r="B9" s="621" t="s">
        <v>198</v>
      </c>
      <c r="C9" s="622"/>
      <c r="D9" s="622"/>
      <c r="E9" s="622"/>
      <c r="F9" s="622"/>
      <c r="G9" s="622"/>
      <c r="H9" s="622"/>
      <c r="I9" s="38"/>
      <c r="J9" s="38"/>
      <c r="K9" s="39"/>
      <c r="L9" s="40"/>
      <c r="M9" s="92"/>
      <c r="N9" s="39"/>
      <c r="O9" s="41"/>
      <c r="P9" s="39"/>
      <c r="Q9" s="41"/>
      <c r="R9" s="4"/>
      <c r="S9" s="109"/>
      <c r="T9" s="109"/>
    </row>
    <row r="10" spans="1:20" ht="21.9" customHeight="1" x14ac:dyDescent="0.3">
      <c r="A10" s="4"/>
      <c r="B10" s="31" t="s">
        <v>11</v>
      </c>
      <c r="C10" s="42" t="s">
        <v>21</v>
      </c>
      <c r="D10" s="10" t="s">
        <v>160</v>
      </c>
      <c r="E10" s="59" t="s">
        <v>22</v>
      </c>
      <c r="F10" s="52" t="s">
        <v>23</v>
      </c>
      <c r="G10" s="55" t="s">
        <v>19</v>
      </c>
      <c r="H10" s="32" t="s">
        <v>80</v>
      </c>
      <c r="I10" s="10" t="s">
        <v>24</v>
      </c>
      <c r="J10" s="96" t="s">
        <v>123</v>
      </c>
      <c r="K10" s="46">
        <v>9.81</v>
      </c>
      <c r="L10" s="33">
        <f t="shared" ref="L10:L19" si="0">40950/$K10</f>
        <v>4174.3119266055046</v>
      </c>
      <c r="M10" s="34">
        <f t="shared" ref="M10:M19" si="1">+$M$8*$K10</f>
        <v>4.370355</v>
      </c>
      <c r="N10" s="76"/>
      <c r="O10" s="64">
        <f>+$K10*$N10</f>
        <v>0</v>
      </c>
      <c r="P10" s="76"/>
      <c r="Q10" s="64">
        <f t="shared" ref="Q10:Q19" si="2">($P10/$E10)*$K10</f>
        <v>0</v>
      </c>
      <c r="R10" s="4"/>
      <c r="S10" s="109"/>
      <c r="T10" s="109"/>
    </row>
    <row r="11" spans="1:20" ht="21.9" customHeight="1" x14ac:dyDescent="0.3">
      <c r="A11" s="4"/>
      <c r="B11" s="36" t="s">
        <v>86</v>
      </c>
      <c r="C11" s="52" t="s">
        <v>35</v>
      </c>
      <c r="D11" s="10" t="s">
        <v>158</v>
      </c>
      <c r="E11" s="59">
        <v>1141</v>
      </c>
      <c r="F11" s="52" t="s">
        <v>23</v>
      </c>
      <c r="G11" s="55" t="s">
        <v>19</v>
      </c>
      <c r="H11" s="32" t="s">
        <v>81</v>
      </c>
      <c r="I11" s="10" t="s">
        <v>36</v>
      </c>
      <c r="J11" s="96" t="s">
        <v>124</v>
      </c>
      <c r="K11" s="46">
        <v>9.81</v>
      </c>
      <c r="L11" s="33">
        <f t="shared" si="0"/>
        <v>4174.3119266055046</v>
      </c>
      <c r="M11" s="34">
        <f t="shared" si="1"/>
        <v>4.370355</v>
      </c>
      <c r="N11" s="77"/>
      <c r="O11" s="65">
        <f>+$K11*$N11</f>
        <v>0</v>
      </c>
      <c r="P11" s="77"/>
      <c r="Q11" s="65">
        <f t="shared" si="2"/>
        <v>0</v>
      </c>
      <c r="R11" s="4"/>
      <c r="S11" s="109"/>
      <c r="T11" s="109"/>
    </row>
    <row r="12" spans="1:20" s="7" customFormat="1" ht="21.9" customHeight="1" x14ac:dyDescent="0.3">
      <c r="A12" s="6"/>
      <c r="B12" s="36" t="s">
        <v>87</v>
      </c>
      <c r="C12" s="52" t="s">
        <v>35</v>
      </c>
      <c r="D12" s="10" t="s">
        <v>158</v>
      </c>
      <c r="E12" s="59">
        <v>1140</v>
      </c>
      <c r="F12" s="52" t="s">
        <v>23</v>
      </c>
      <c r="G12" s="55" t="s">
        <v>19</v>
      </c>
      <c r="H12" s="32" t="s">
        <v>82</v>
      </c>
      <c r="I12" s="10" t="s">
        <v>44</v>
      </c>
      <c r="J12" s="96" t="s">
        <v>129</v>
      </c>
      <c r="K12" s="46">
        <v>9.7200000000000006</v>
      </c>
      <c r="L12" s="33">
        <f t="shared" si="0"/>
        <v>4212.9629629629626</v>
      </c>
      <c r="M12" s="34">
        <f t="shared" si="1"/>
        <v>4.33026</v>
      </c>
      <c r="N12" s="77"/>
      <c r="O12" s="65">
        <f>+$K12*$N12</f>
        <v>0</v>
      </c>
      <c r="P12" s="77"/>
      <c r="Q12" s="65">
        <f t="shared" si="2"/>
        <v>0</v>
      </c>
      <c r="R12" s="6"/>
      <c r="S12" s="110"/>
      <c r="T12" s="110"/>
    </row>
    <row r="13" spans="1:20" s="7" customFormat="1" ht="21.9" customHeight="1" x14ac:dyDescent="0.3">
      <c r="A13" s="6"/>
      <c r="B13" s="36" t="s">
        <v>120</v>
      </c>
      <c r="C13" s="52" t="s">
        <v>118</v>
      </c>
      <c r="D13" s="10" t="s">
        <v>162</v>
      </c>
      <c r="E13" s="59">
        <v>961</v>
      </c>
      <c r="F13" s="52" t="s">
        <v>23</v>
      </c>
      <c r="G13" s="55" t="s">
        <v>19</v>
      </c>
      <c r="H13" s="32" t="s">
        <v>167</v>
      </c>
      <c r="I13" s="99" t="s">
        <v>119</v>
      </c>
      <c r="J13" s="96" t="s">
        <v>168</v>
      </c>
      <c r="K13" s="46">
        <v>8.23</v>
      </c>
      <c r="L13" s="33">
        <f t="shared" si="0"/>
        <v>4975.6986634264886</v>
      </c>
      <c r="M13" s="34">
        <f t="shared" si="1"/>
        <v>3.6664650000000001</v>
      </c>
      <c r="N13" s="77"/>
      <c r="O13" s="65">
        <f>+$K13*$N13</f>
        <v>0</v>
      </c>
      <c r="P13" s="77"/>
      <c r="Q13" s="65">
        <f t="shared" si="2"/>
        <v>0</v>
      </c>
      <c r="R13" s="6"/>
      <c r="S13" s="110"/>
      <c r="T13" s="110"/>
    </row>
    <row r="14" spans="1:20" ht="21.9" customHeight="1" x14ac:dyDescent="0.3">
      <c r="A14" s="4"/>
      <c r="B14" s="36" t="s">
        <v>66</v>
      </c>
      <c r="C14" s="52" t="s">
        <v>25</v>
      </c>
      <c r="D14" s="10" t="s">
        <v>157</v>
      </c>
      <c r="E14" s="60">
        <v>760</v>
      </c>
      <c r="F14" s="52" t="s">
        <v>23</v>
      </c>
      <c r="G14" s="55" t="s">
        <v>19</v>
      </c>
      <c r="H14" s="32" t="s">
        <v>172</v>
      </c>
      <c r="I14" s="10" t="s">
        <v>26</v>
      </c>
      <c r="J14" s="96" t="s">
        <v>126</v>
      </c>
      <c r="K14" s="46">
        <v>6.48</v>
      </c>
      <c r="L14" s="33">
        <f t="shared" si="0"/>
        <v>6319.4444444444443</v>
      </c>
      <c r="M14" s="34">
        <f t="shared" si="1"/>
        <v>2.8868400000000003</v>
      </c>
      <c r="N14" s="77"/>
      <c r="O14" s="65">
        <f>+$K14*$N14</f>
        <v>0</v>
      </c>
      <c r="P14" s="77"/>
      <c r="Q14" s="65">
        <f t="shared" si="2"/>
        <v>0</v>
      </c>
      <c r="R14" s="4"/>
      <c r="S14" s="109"/>
      <c r="T14" s="109"/>
    </row>
    <row r="15" spans="1:20" s="7" customFormat="1" ht="21.9" customHeight="1" x14ac:dyDescent="0.3">
      <c r="A15" s="6"/>
      <c r="B15" s="36" t="s">
        <v>67</v>
      </c>
      <c r="C15" s="52" t="s">
        <v>25</v>
      </c>
      <c r="D15" s="10" t="s">
        <v>157</v>
      </c>
      <c r="E15" s="60">
        <v>760</v>
      </c>
      <c r="F15" s="52" t="s">
        <v>23</v>
      </c>
      <c r="G15" s="55" t="s">
        <v>19</v>
      </c>
      <c r="H15" s="32" t="s">
        <v>174</v>
      </c>
      <c r="I15" s="10" t="s">
        <v>56</v>
      </c>
      <c r="J15" s="96" t="s">
        <v>171</v>
      </c>
      <c r="K15" s="46">
        <v>6.48</v>
      </c>
      <c r="L15" s="33">
        <f t="shared" si="0"/>
        <v>6319.4444444444443</v>
      </c>
      <c r="M15" s="34">
        <f t="shared" si="1"/>
        <v>2.8868400000000003</v>
      </c>
      <c r="N15" s="77"/>
      <c r="O15" s="65">
        <f>+$K14*$N14</f>
        <v>0</v>
      </c>
      <c r="P15" s="77"/>
      <c r="Q15" s="65">
        <f t="shared" si="2"/>
        <v>0</v>
      </c>
      <c r="R15" s="6"/>
      <c r="S15" s="110"/>
      <c r="T15" s="110"/>
    </row>
    <row r="16" spans="1:20" s="7" customFormat="1" ht="21.9" customHeight="1" x14ac:dyDescent="0.3">
      <c r="A16" s="6"/>
      <c r="B16" s="36" t="s">
        <v>169</v>
      </c>
      <c r="C16" s="52" t="s">
        <v>25</v>
      </c>
      <c r="D16" s="10" t="s">
        <v>157</v>
      </c>
      <c r="E16" s="60">
        <v>760</v>
      </c>
      <c r="F16" s="52" t="s">
        <v>23</v>
      </c>
      <c r="G16" s="55" t="s">
        <v>19</v>
      </c>
      <c r="H16" s="32" t="s">
        <v>173</v>
      </c>
      <c r="I16" s="10" t="s">
        <v>170</v>
      </c>
      <c r="J16" s="96" t="s">
        <v>127</v>
      </c>
      <c r="K16" s="46">
        <v>6.48</v>
      </c>
      <c r="L16" s="33">
        <f t="shared" si="0"/>
        <v>6319.4444444444443</v>
      </c>
      <c r="M16" s="34">
        <f t="shared" si="1"/>
        <v>2.8868400000000003</v>
      </c>
      <c r="N16" s="77"/>
      <c r="O16" s="65">
        <f>+$K15*$N15</f>
        <v>0</v>
      </c>
      <c r="P16" s="77"/>
      <c r="Q16" s="65">
        <f t="shared" si="2"/>
        <v>0</v>
      </c>
      <c r="R16" s="6"/>
      <c r="S16" s="110"/>
      <c r="T16" s="110"/>
    </row>
    <row r="17" spans="1:20" ht="21.9" customHeight="1" x14ac:dyDescent="0.3">
      <c r="A17" s="4"/>
      <c r="B17" s="36" t="s">
        <v>180</v>
      </c>
      <c r="C17" s="52" t="s">
        <v>37</v>
      </c>
      <c r="D17" s="10" t="s">
        <v>157</v>
      </c>
      <c r="E17" s="59">
        <v>760</v>
      </c>
      <c r="F17" s="52" t="s">
        <v>23</v>
      </c>
      <c r="G17" s="55" t="s">
        <v>19</v>
      </c>
      <c r="H17" s="32" t="s">
        <v>83</v>
      </c>
      <c r="I17" s="10" t="s">
        <v>38</v>
      </c>
      <c r="J17" s="96" t="s">
        <v>125</v>
      </c>
      <c r="K17" s="46">
        <v>6.48</v>
      </c>
      <c r="L17" s="33">
        <f t="shared" si="0"/>
        <v>6319.4444444444443</v>
      </c>
      <c r="M17" s="34">
        <f t="shared" si="1"/>
        <v>2.8868400000000003</v>
      </c>
      <c r="N17" s="77"/>
      <c r="O17" s="65">
        <f>+$K17*$N17</f>
        <v>0</v>
      </c>
      <c r="P17" s="77"/>
      <c r="Q17" s="65">
        <f t="shared" si="2"/>
        <v>0</v>
      </c>
      <c r="R17" s="4"/>
      <c r="S17" s="109"/>
      <c r="T17" s="109"/>
    </row>
    <row r="18" spans="1:20" ht="21.9" customHeight="1" x14ac:dyDescent="0.3">
      <c r="A18" s="4"/>
      <c r="B18" s="36" t="s">
        <v>176</v>
      </c>
      <c r="C18" s="52" t="s">
        <v>27</v>
      </c>
      <c r="D18" s="10" t="s">
        <v>159</v>
      </c>
      <c r="E18" s="59">
        <v>1000</v>
      </c>
      <c r="F18" s="52" t="s">
        <v>28</v>
      </c>
      <c r="G18" s="55" t="s">
        <v>19</v>
      </c>
      <c r="H18" s="32" t="s">
        <v>84</v>
      </c>
      <c r="I18" s="10" t="s">
        <v>29</v>
      </c>
      <c r="J18" s="96" t="s">
        <v>128</v>
      </c>
      <c r="K18" s="46">
        <v>4.21</v>
      </c>
      <c r="L18" s="33">
        <f t="shared" si="0"/>
        <v>9726.8408551068878</v>
      </c>
      <c r="M18" s="34">
        <f t="shared" si="1"/>
        <v>1.8755550000000001</v>
      </c>
      <c r="N18" s="77"/>
      <c r="O18" s="65">
        <f>+$K18*$N18</f>
        <v>0</v>
      </c>
      <c r="P18" s="77"/>
      <c r="Q18" s="65">
        <f t="shared" si="2"/>
        <v>0</v>
      </c>
      <c r="R18" s="4"/>
      <c r="S18" s="109"/>
      <c r="T18" s="109"/>
    </row>
    <row r="19" spans="1:20" ht="21.9" customHeight="1" thickBot="1" x14ac:dyDescent="0.35">
      <c r="A19" s="4"/>
      <c r="B19" s="31" t="s">
        <v>11</v>
      </c>
      <c r="C19" s="42" t="s">
        <v>17</v>
      </c>
      <c r="D19" s="10" t="s">
        <v>161</v>
      </c>
      <c r="E19" s="60">
        <v>618</v>
      </c>
      <c r="F19" s="52" t="s">
        <v>18</v>
      </c>
      <c r="G19" s="55" t="s">
        <v>19</v>
      </c>
      <c r="H19" s="32" t="s">
        <v>64</v>
      </c>
      <c r="I19" s="10" t="s">
        <v>20</v>
      </c>
      <c r="J19" s="100" t="s">
        <v>130</v>
      </c>
      <c r="K19" s="46">
        <v>5.49</v>
      </c>
      <c r="L19" s="33">
        <f t="shared" si="0"/>
        <v>7459.0163934426228</v>
      </c>
      <c r="M19" s="34">
        <f t="shared" si="1"/>
        <v>2.4457949999999999</v>
      </c>
      <c r="N19" s="78"/>
      <c r="O19" s="66">
        <f>+$K19*$N19</f>
        <v>0</v>
      </c>
      <c r="P19" s="78"/>
      <c r="Q19" s="66">
        <f t="shared" si="2"/>
        <v>0</v>
      </c>
      <c r="R19" s="4"/>
      <c r="S19" s="109"/>
      <c r="T19" s="109"/>
    </row>
    <row r="20" spans="1:20" ht="11.25" customHeight="1" x14ac:dyDescent="0.4">
      <c r="A20" s="4"/>
      <c r="B20" s="4"/>
      <c r="C20" s="4"/>
      <c r="D20" s="4"/>
      <c r="E20" s="4"/>
      <c r="F20" s="4"/>
      <c r="G20" s="4"/>
      <c r="I20" s="44"/>
      <c r="J20" s="44"/>
      <c r="K20" s="69"/>
      <c r="L20" s="45"/>
      <c r="M20" s="45"/>
      <c r="N20" s="45"/>
      <c r="O20" s="35" t="s">
        <v>58</v>
      </c>
      <c r="P20" s="45"/>
      <c r="Q20" s="35" t="s">
        <v>58</v>
      </c>
      <c r="R20" s="4"/>
      <c r="S20" s="109"/>
      <c r="T20" s="109"/>
    </row>
    <row r="21" spans="1:20" ht="36.75" customHeight="1" thickBot="1" x14ac:dyDescent="0.45">
      <c r="A21" s="4"/>
      <c r="B21" s="623" t="s">
        <v>197</v>
      </c>
      <c r="C21" s="622"/>
      <c r="D21" s="622"/>
      <c r="E21" s="622"/>
      <c r="F21" s="622"/>
      <c r="G21" s="622"/>
      <c r="H21" s="622"/>
      <c r="I21" s="44"/>
      <c r="J21" s="44"/>
      <c r="K21" s="69"/>
      <c r="L21" s="45"/>
      <c r="M21" s="45"/>
      <c r="N21" s="45"/>
      <c r="O21" s="35"/>
      <c r="P21" s="45"/>
      <c r="Q21" s="35"/>
      <c r="R21" s="4"/>
      <c r="S21" s="109"/>
      <c r="T21" s="109"/>
    </row>
    <row r="22" spans="1:20" ht="21.9" customHeight="1" x14ac:dyDescent="0.3">
      <c r="A22" s="4"/>
      <c r="B22" s="31" t="s">
        <v>11</v>
      </c>
      <c r="C22" s="42" t="s">
        <v>12</v>
      </c>
      <c r="D22" s="10" t="s">
        <v>60</v>
      </c>
      <c r="E22" s="42">
        <v>144</v>
      </c>
      <c r="F22" s="10" t="s">
        <v>59</v>
      </c>
      <c r="G22" s="55" t="s">
        <v>156</v>
      </c>
      <c r="H22" s="32" t="s">
        <v>117</v>
      </c>
      <c r="I22" s="10" t="s">
        <v>116</v>
      </c>
      <c r="J22" s="100" t="s">
        <v>132</v>
      </c>
      <c r="K22" s="46">
        <v>10.32</v>
      </c>
      <c r="L22" s="33">
        <f t="shared" ref="L22:L32" si="3">40950/$K22</f>
        <v>3968.0232558139533</v>
      </c>
      <c r="M22" s="34">
        <f t="shared" ref="M22:M32" si="4">+$M$8*$K22</f>
        <v>4.5975600000000005</v>
      </c>
      <c r="N22" s="76"/>
      <c r="O22" s="64">
        <f t="shared" ref="O22:O32" si="5">+$K22*$N22</f>
        <v>0</v>
      </c>
      <c r="P22" s="76"/>
      <c r="Q22" s="64">
        <f t="shared" ref="Q22:Q32" si="6">($P22/$E22)*$K22</f>
        <v>0</v>
      </c>
      <c r="R22" s="4"/>
      <c r="S22" s="109"/>
      <c r="T22" s="109"/>
    </row>
    <row r="23" spans="1:20" ht="21.9" customHeight="1" x14ac:dyDescent="0.3">
      <c r="A23" s="4"/>
      <c r="B23" s="31" t="s">
        <v>11</v>
      </c>
      <c r="C23" s="42" t="s">
        <v>12</v>
      </c>
      <c r="D23" s="10" t="s">
        <v>60</v>
      </c>
      <c r="E23" s="42">
        <v>144</v>
      </c>
      <c r="F23" s="10" t="s">
        <v>59</v>
      </c>
      <c r="G23" s="55" t="s">
        <v>156</v>
      </c>
      <c r="H23" s="32" t="s">
        <v>68</v>
      </c>
      <c r="I23" s="10" t="s">
        <v>16</v>
      </c>
      <c r="J23" s="100" t="s">
        <v>131</v>
      </c>
      <c r="K23" s="46">
        <v>10.69</v>
      </c>
      <c r="L23" s="33">
        <f t="shared" si="3"/>
        <v>3830.682881197381</v>
      </c>
      <c r="M23" s="34">
        <f t="shared" si="4"/>
        <v>4.7623949999999997</v>
      </c>
      <c r="N23" s="87"/>
      <c r="O23" s="88">
        <f t="shared" si="5"/>
        <v>0</v>
      </c>
      <c r="P23" s="87"/>
      <c r="Q23" s="89">
        <f t="shared" si="6"/>
        <v>0</v>
      </c>
      <c r="R23" s="4"/>
      <c r="S23" s="109"/>
      <c r="T23" s="109"/>
    </row>
    <row r="24" spans="1:20" ht="21.9" customHeight="1" x14ac:dyDescent="0.3">
      <c r="A24" s="4"/>
      <c r="B24" s="36" t="s">
        <v>11</v>
      </c>
      <c r="C24" s="42" t="s">
        <v>12</v>
      </c>
      <c r="D24" s="10" t="s">
        <v>163</v>
      </c>
      <c r="E24" s="52">
        <v>145</v>
      </c>
      <c r="F24" s="10" t="s">
        <v>13</v>
      </c>
      <c r="G24" s="55" t="s">
        <v>156</v>
      </c>
      <c r="H24" s="32" t="s">
        <v>69</v>
      </c>
      <c r="I24" s="10" t="s">
        <v>14</v>
      </c>
      <c r="J24" s="100" t="s">
        <v>133</v>
      </c>
      <c r="K24" s="46">
        <v>7.81</v>
      </c>
      <c r="L24" s="33">
        <f t="shared" si="3"/>
        <v>5243.2778489116517</v>
      </c>
      <c r="M24" s="34">
        <f t="shared" si="4"/>
        <v>3.479355</v>
      </c>
      <c r="N24" s="77"/>
      <c r="O24" s="67">
        <f t="shared" si="5"/>
        <v>0</v>
      </c>
      <c r="P24" s="77"/>
      <c r="Q24" s="65">
        <f t="shared" si="6"/>
        <v>0</v>
      </c>
      <c r="R24" s="4"/>
      <c r="S24" s="109"/>
      <c r="T24" s="109"/>
    </row>
    <row r="25" spans="1:20" ht="21.9" customHeight="1" x14ac:dyDescent="0.3">
      <c r="A25" s="4"/>
      <c r="B25" s="36" t="s">
        <v>184</v>
      </c>
      <c r="C25" s="97" t="s">
        <v>186</v>
      </c>
      <c r="D25" s="10" t="s">
        <v>185</v>
      </c>
      <c r="E25" s="52">
        <v>60</v>
      </c>
      <c r="F25" s="10" t="s">
        <v>181</v>
      </c>
      <c r="G25" s="55" t="s">
        <v>156</v>
      </c>
      <c r="H25" s="32" t="s">
        <v>69</v>
      </c>
      <c r="I25" s="10" t="s">
        <v>183</v>
      </c>
      <c r="J25" s="100" t="s">
        <v>182</v>
      </c>
      <c r="K25" s="46">
        <v>1.91</v>
      </c>
      <c r="L25" s="33">
        <f t="shared" si="3"/>
        <v>21439.790575916231</v>
      </c>
      <c r="M25" s="34">
        <f t="shared" si="4"/>
        <v>0.85090500000000002</v>
      </c>
      <c r="N25" s="77"/>
      <c r="O25" s="67">
        <f t="shared" si="5"/>
        <v>0</v>
      </c>
      <c r="P25" s="77"/>
      <c r="Q25" s="65">
        <f t="shared" si="6"/>
        <v>0</v>
      </c>
      <c r="R25" s="4"/>
      <c r="S25" s="109"/>
      <c r="T25" s="109"/>
    </row>
    <row r="26" spans="1:20" ht="21.9" customHeight="1" x14ac:dyDescent="0.3">
      <c r="A26" s="4"/>
      <c r="B26" s="31" t="s">
        <v>11</v>
      </c>
      <c r="C26" s="42" t="s">
        <v>12</v>
      </c>
      <c r="D26" s="10" t="s">
        <v>60</v>
      </c>
      <c r="E26" s="42">
        <v>291</v>
      </c>
      <c r="F26" s="10" t="s">
        <v>15</v>
      </c>
      <c r="G26" s="55" t="s">
        <v>156</v>
      </c>
      <c r="H26" s="32" t="s">
        <v>53</v>
      </c>
      <c r="I26" s="37" t="s">
        <v>39</v>
      </c>
      <c r="J26" s="100" t="s">
        <v>134</v>
      </c>
      <c r="K26" s="46">
        <v>16.25</v>
      </c>
      <c r="L26" s="33">
        <f t="shared" si="3"/>
        <v>2520</v>
      </c>
      <c r="M26" s="34">
        <f t="shared" si="4"/>
        <v>7.2393749999999999</v>
      </c>
      <c r="N26" s="77"/>
      <c r="O26" s="67">
        <f t="shared" si="5"/>
        <v>0</v>
      </c>
      <c r="P26" s="77"/>
      <c r="Q26" s="65">
        <f t="shared" si="6"/>
        <v>0</v>
      </c>
      <c r="R26" s="4"/>
      <c r="S26" s="109"/>
      <c r="T26" s="109"/>
    </row>
    <row r="27" spans="1:20" ht="21.9" customHeight="1" x14ac:dyDescent="0.3">
      <c r="A27" s="4"/>
      <c r="B27" s="31" t="s">
        <v>11</v>
      </c>
      <c r="C27" s="52" t="s">
        <v>45</v>
      </c>
      <c r="D27" s="10" t="s">
        <v>163</v>
      </c>
      <c r="E27" s="42">
        <v>286</v>
      </c>
      <c r="F27" s="10" t="s">
        <v>15</v>
      </c>
      <c r="G27" s="55" t="s">
        <v>156</v>
      </c>
      <c r="H27" s="32" t="s">
        <v>57</v>
      </c>
      <c r="I27" s="10" t="s">
        <v>50</v>
      </c>
      <c r="J27" s="100" t="s">
        <v>135</v>
      </c>
      <c r="K27" s="46">
        <v>15.75</v>
      </c>
      <c r="L27" s="33">
        <f t="shared" si="3"/>
        <v>2600</v>
      </c>
      <c r="M27" s="34">
        <f t="shared" si="4"/>
        <v>7.0166250000000003</v>
      </c>
      <c r="N27" s="77"/>
      <c r="O27" s="67">
        <f t="shared" si="5"/>
        <v>0</v>
      </c>
      <c r="P27" s="77"/>
      <c r="Q27" s="65">
        <f t="shared" si="6"/>
        <v>0</v>
      </c>
      <c r="R27" s="4"/>
      <c r="S27" s="109"/>
      <c r="T27" s="109"/>
    </row>
    <row r="28" spans="1:20" ht="21.9" customHeight="1" x14ac:dyDescent="0.3">
      <c r="A28" s="4"/>
      <c r="B28" s="31" t="s">
        <v>11</v>
      </c>
      <c r="C28" s="52" t="s">
        <v>52</v>
      </c>
      <c r="D28" s="10" t="s">
        <v>177</v>
      </c>
      <c r="E28" s="42">
        <v>282</v>
      </c>
      <c r="F28" s="10" t="s">
        <v>48</v>
      </c>
      <c r="G28" s="55" t="s">
        <v>156</v>
      </c>
      <c r="H28" s="32" t="s">
        <v>55</v>
      </c>
      <c r="I28" s="10" t="s">
        <v>49</v>
      </c>
      <c r="J28" s="100" t="s">
        <v>136</v>
      </c>
      <c r="K28" s="46">
        <v>10.52</v>
      </c>
      <c r="L28" s="33">
        <f t="shared" si="3"/>
        <v>3892.5855513307988</v>
      </c>
      <c r="M28" s="34">
        <f t="shared" si="4"/>
        <v>4.6866599999999998</v>
      </c>
      <c r="N28" s="77"/>
      <c r="O28" s="67">
        <f t="shared" si="5"/>
        <v>0</v>
      </c>
      <c r="P28" s="77"/>
      <c r="Q28" s="65">
        <f t="shared" si="6"/>
        <v>0</v>
      </c>
      <c r="R28" s="4"/>
      <c r="S28" s="109"/>
      <c r="T28" s="109"/>
    </row>
    <row r="29" spans="1:20" ht="21.9" customHeight="1" x14ac:dyDescent="0.3">
      <c r="A29" s="4"/>
      <c r="B29" s="31" t="s">
        <v>11</v>
      </c>
      <c r="C29" s="52" t="s">
        <v>45</v>
      </c>
      <c r="D29" s="10" t="s">
        <v>163</v>
      </c>
      <c r="E29" s="42">
        <v>286</v>
      </c>
      <c r="F29" s="10" t="s">
        <v>15</v>
      </c>
      <c r="G29" s="55" t="s">
        <v>156</v>
      </c>
      <c r="H29" s="32" t="s">
        <v>70</v>
      </c>
      <c r="I29" s="10" t="s">
        <v>46</v>
      </c>
      <c r="J29" s="100" t="s">
        <v>137</v>
      </c>
      <c r="K29" s="46">
        <v>18.37</v>
      </c>
      <c r="L29" s="33">
        <f t="shared" si="3"/>
        <v>2229.1780076211212</v>
      </c>
      <c r="M29" s="34">
        <f t="shared" si="4"/>
        <v>8.1838350000000002</v>
      </c>
      <c r="N29" s="77"/>
      <c r="O29" s="67">
        <f t="shared" si="5"/>
        <v>0</v>
      </c>
      <c r="P29" s="77"/>
      <c r="Q29" s="65">
        <f t="shared" si="6"/>
        <v>0</v>
      </c>
      <c r="R29" s="4"/>
      <c r="S29" s="109"/>
      <c r="T29" s="109"/>
    </row>
    <row r="30" spans="1:20" ht="21.9" customHeight="1" x14ac:dyDescent="0.3">
      <c r="A30" s="4"/>
      <c r="B30" s="31" t="s">
        <v>11</v>
      </c>
      <c r="C30" s="52" t="s">
        <v>51</v>
      </c>
      <c r="D30" s="10" t="s">
        <v>178</v>
      </c>
      <c r="E30" s="42">
        <v>555</v>
      </c>
      <c r="F30" s="10" t="s">
        <v>47</v>
      </c>
      <c r="G30" s="55" t="s">
        <v>156</v>
      </c>
      <c r="H30" s="32" t="s">
        <v>54</v>
      </c>
      <c r="I30" s="10" t="s">
        <v>104</v>
      </c>
      <c r="J30" s="100" t="s">
        <v>138</v>
      </c>
      <c r="K30" s="46">
        <v>30.97</v>
      </c>
      <c r="L30" s="33">
        <f t="shared" si="3"/>
        <v>1322.2473361317404</v>
      </c>
      <c r="M30" s="34">
        <f t="shared" si="4"/>
        <v>13.797134999999999</v>
      </c>
      <c r="N30" s="77"/>
      <c r="O30" s="67">
        <f t="shared" si="5"/>
        <v>0</v>
      </c>
      <c r="P30" s="77"/>
      <c r="Q30" s="65">
        <f t="shared" si="6"/>
        <v>0</v>
      </c>
      <c r="R30" s="4"/>
      <c r="S30" s="109"/>
      <c r="T30" s="109"/>
    </row>
    <row r="31" spans="1:20" ht="21.9" customHeight="1" x14ac:dyDescent="0.3">
      <c r="A31" s="4"/>
      <c r="B31" s="31" t="s">
        <v>11</v>
      </c>
      <c r="C31" s="52" t="s">
        <v>12</v>
      </c>
      <c r="D31" s="10" t="s">
        <v>60</v>
      </c>
      <c r="E31" s="42">
        <v>289</v>
      </c>
      <c r="F31" s="10" t="s">
        <v>15</v>
      </c>
      <c r="G31" s="55" t="s">
        <v>156</v>
      </c>
      <c r="H31" s="32" t="s">
        <v>61</v>
      </c>
      <c r="I31" s="10" t="s">
        <v>62</v>
      </c>
      <c r="J31" s="100" t="s">
        <v>139</v>
      </c>
      <c r="K31" s="46">
        <v>9.7200000000000006</v>
      </c>
      <c r="L31" s="33">
        <f t="shared" si="3"/>
        <v>4212.9629629629626</v>
      </c>
      <c r="M31" s="34">
        <f t="shared" si="4"/>
        <v>4.33026</v>
      </c>
      <c r="N31" s="77"/>
      <c r="O31" s="67">
        <f t="shared" si="5"/>
        <v>0</v>
      </c>
      <c r="P31" s="77"/>
      <c r="Q31" s="65">
        <f t="shared" si="6"/>
        <v>0</v>
      </c>
      <c r="R31" s="4"/>
      <c r="S31" s="109"/>
      <c r="T31" s="109"/>
    </row>
    <row r="32" spans="1:20" ht="21.9" customHeight="1" thickBot="1" x14ac:dyDescent="0.35">
      <c r="A32" s="4"/>
      <c r="B32" s="31" t="s">
        <v>11</v>
      </c>
      <c r="C32" s="52" t="s">
        <v>12</v>
      </c>
      <c r="D32" s="10" t="s">
        <v>60</v>
      </c>
      <c r="E32" s="42">
        <v>289</v>
      </c>
      <c r="F32" s="10" t="s">
        <v>15</v>
      </c>
      <c r="G32" s="55" t="s">
        <v>156</v>
      </c>
      <c r="H32" s="36" t="s">
        <v>79</v>
      </c>
      <c r="I32" s="10" t="s">
        <v>63</v>
      </c>
      <c r="J32" s="100" t="s">
        <v>140</v>
      </c>
      <c r="K32" s="46">
        <v>12.84</v>
      </c>
      <c r="L32" s="33">
        <f t="shared" si="3"/>
        <v>3189.2523364485983</v>
      </c>
      <c r="M32" s="34">
        <f t="shared" si="4"/>
        <v>5.7202200000000003</v>
      </c>
      <c r="N32" s="78"/>
      <c r="O32" s="68">
        <f t="shared" si="5"/>
        <v>0</v>
      </c>
      <c r="P32" s="78"/>
      <c r="Q32" s="66">
        <f t="shared" si="6"/>
        <v>0</v>
      </c>
      <c r="R32" s="4"/>
      <c r="S32" s="109"/>
      <c r="T32" s="109"/>
    </row>
    <row r="33" spans="1:21" ht="32.25" customHeight="1" thickBot="1" x14ac:dyDescent="0.45">
      <c r="A33" s="4"/>
      <c r="B33" s="623" t="s">
        <v>196</v>
      </c>
      <c r="C33" s="622"/>
      <c r="D33" s="622"/>
      <c r="E33" s="622"/>
      <c r="F33" s="622"/>
      <c r="G33" s="622"/>
      <c r="H33" s="622"/>
      <c r="I33" s="10"/>
      <c r="J33" s="96"/>
      <c r="K33" s="46"/>
      <c r="L33" s="33"/>
      <c r="M33" s="34"/>
      <c r="N33" s="71"/>
      <c r="O33" s="35"/>
      <c r="P33" s="71"/>
      <c r="Q33" s="35"/>
      <c r="R33" s="4"/>
      <c r="S33" s="109"/>
      <c r="T33" s="109"/>
    </row>
    <row r="34" spans="1:21" ht="24" customHeight="1" thickBot="1" x14ac:dyDescent="0.35">
      <c r="A34" s="4"/>
      <c r="B34" s="31" t="s">
        <v>102</v>
      </c>
      <c r="C34" s="42" t="s">
        <v>99</v>
      </c>
      <c r="D34" s="10" t="s">
        <v>179</v>
      </c>
      <c r="E34" s="42">
        <v>69</v>
      </c>
      <c r="F34" s="10" t="s">
        <v>100</v>
      </c>
      <c r="G34" s="72" t="s">
        <v>103</v>
      </c>
      <c r="H34" s="36"/>
      <c r="I34" s="10" t="s">
        <v>101</v>
      </c>
      <c r="J34" s="100" t="s">
        <v>141</v>
      </c>
      <c r="K34" s="46">
        <v>6.45</v>
      </c>
      <c r="L34" s="33">
        <f>40950/$K34</f>
        <v>6348.8372093023254</v>
      </c>
      <c r="M34" s="34">
        <f>+$M$8*$K34</f>
        <v>2.873475</v>
      </c>
      <c r="N34" s="79"/>
      <c r="O34" s="74">
        <f>+$K34*$N34</f>
        <v>0</v>
      </c>
      <c r="P34" s="80"/>
      <c r="Q34" s="75">
        <f>($P34/$E34)*$K34</f>
        <v>0</v>
      </c>
      <c r="R34" s="4"/>
      <c r="S34" s="109"/>
      <c r="T34" s="109"/>
    </row>
    <row r="35" spans="1:21" ht="7.5" customHeight="1" thickBot="1" x14ac:dyDescent="0.4">
      <c r="A35" s="4"/>
      <c r="B35" s="31"/>
      <c r="C35" s="53"/>
      <c r="D35" s="9"/>
      <c r="E35" s="53"/>
      <c r="F35" s="9"/>
      <c r="G35" s="22"/>
      <c r="H35" s="43"/>
      <c r="I35" s="9"/>
      <c r="J35" s="9"/>
      <c r="K35" s="70"/>
      <c r="L35" s="15"/>
      <c r="M35" s="16"/>
      <c r="N35" s="17"/>
      <c r="O35" s="18"/>
      <c r="P35" s="17"/>
      <c r="Q35" s="18"/>
      <c r="R35" s="4"/>
      <c r="S35" s="109"/>
      <c r="T35" s="109"/>
    </row>
    <row r="36" spans="1:21" ht="30" customHeight="1" thickBot="1" x14ac:dyDescent="0.35">
      <c r="A36" s="4"/>
      <c r="B36" s="108" t="s">
        <v>58</v>
      </c>
      <c r="C36" s="108"/>
      <c r="D36" s="108"/>
      <c r="E36" s="108"/>
      <c r="F36" s="108"/>
      <c r="H36" s="108"/>
      <c r="I36" s="108"/>
      <c r="J36" s="108"/>
      <c r="K36" s="108"/>
      <c r="L36" s="619" t="s">
        <v>106</v>
      </c>
      <c r="M36" s="620"/>
      <c r="N36" s="26">
        <f>SUM(N10:N34)</f>
        <v>0</v>
      </c>
      <c r="O36" s="26">
        <f>SUM(O10:O34)</f>
        <v>0</v>
      </c>
      <c r="P36" s="26">
        <f>SUM(P10:P34)</f>
        <v>0</v>
      </c>
      <c r="Q36" s="26">
        <f>SUM(Q10:Q34)</f>
        <v>0</v>
      </c>
      <c r="R36" s="4"/>
      <c r="S36" s="109"/>
      <c r="T36" s="109"/>
    </row>
    <row r="37" spans="1:21" ht="17.25" customHeight="1" x14ac:dyDescent="0.3">
      <c r="A37" s="4"/>
      <c r="B37" s="611" t="s">
        <v>166</v>
      </c>
      <c r="C37" s="611"/>
      <c r="D37" s="611"/>
      <c r="E37" s="611"/>
      <c r="F37" s="611"/>
      <c r="G37" s="611"/>
      <c r="H37" s="611"/>
      <c r="I37" s="611"/>
      <c r="J37" s="611"/>
      <c r="K37" s="611"/>
      <c r="L37" s="613"/>
      <c r="M37" s="627"/>
      <c r="N37" s="63"/>
      <c r="O37" s="63"/>
      <c r="P37" s="63"/>
      <c r="Q37" s="63"/>
      <c r="R37" s="4"/>
      <c r="S37" s="109"/>
      <c r="T37" s="109"/>
    </row>
    <row r="38" spans="1:21" ht="15.75" customHeight="1" x14ac:dyDescent="0.35">
      <c r="A38" s="4"/>
      <c r="B38" s="626" t="s">
        <v>175</v>
      </c>
      <c r="C38" s="626"/>
      <c r="D38" s="626"/>
      <c r="E38" s="626"/>
      <c r="F38" s="626"/>
      <c r="G38" s="626"/>
      <c r="H38" s="626"/>
      <c r="I38" s="20"/>
      <c r="J38" s="20"/>
      <c r="K38" s="20"/>
      <c r="L38" s="85"/>
      <c r="M38" s="86"/>
      <c r="N38" s="63"/>
      <c r="O38" s="63"/>
      <c r="P38" s="63"/>
      <c r="Q38" s="63"/>
      <c r="R38" s="4"/>
      <c r="S38" s="109"/>
      <c r="T38" s="109"/>
    </row>
    <row r="39" spans="1:21" ht="30" customHeight="1" x14ac:dyDescent="0.35">
      <c r="A39" s="4"/>
      <c r="B39" s="106"/>
      <c r="C39" s="106"/>
      <c r="D39" s="106"/>
      <c r="E39" s="106"/>
      <c r="F39" s="106"/>
      <c r="G39" s="104" t="s">
        <v>202</v>
      </c>
      <c r="H39" s="106"/>
      <c r="I39" s="105" t="s">
        <v>190</v>
      </c>
      <c r="J39" s="106"/>
      <c r="K39" s="20"/>
      <c r="L39" s="613"/>
      <c r="M39" s="627"/>
      <c r="N39" s="63"/>
      <c r="O39" s="63"/>
      <c r="P39" s="63"/>
      <c r="Q39" s="63"/>
      <c r="R39" s="4"/>
      <c r="S39" s="109"/>
      <c r="T39" s="109"/>
    </row>
    <row r="40" spans="1:21" ht="15" customHeight="1" x14ac:dyDescent="0.3">
      <c r="A40" s="4"/>
      <c r="B40" s="36"/>
      <c r="C40" s="52"/>
      <c r="D40" s="12"/>
      <c r="E40" s="52"/>
      <c r="F40" s="12"/>
      <c r="G40" s="4" t="s">
        <v>199</v>
      </c>
      <c r="H40" s="4"/>
      <c r="I40" s="94"/>
      <c r="J40" s="94"/>
      <c r="K40" s="94"/>
      <c r="L40" s="62"/>
      <c r="M40" s="612"/>
      <c r="N40" s="612"/>
      <c r="O40" s="612"/>
      <c r="P40" s="612"/>
      <c r="Q40" s="12"/>
      <c r="R40" s="12"/>
      <c r="S40" s="113"/>
      <c r="T40" s="113"/>
      <c r="U40" s="11"/>
    </row>
    <row r="41" spans="1:21" ht="15" customHeight="1" x14ac:dyDescent="0.3">
      <c r="A41" s="4"/>
      <c r="B41" s="36"/>
      <c r="C41" s="52"/>
      <c r="D41" s="12"/>
      <c r="E41" s="52"/>
      <c r="F41" s="12"/>
      <c r="H41" s="4"/>
      <c r="I41" s="94"/>
      <c r="J41" s="94"/>
      <c r="K41" s="94"/>
      <c r="L41" s="62"/>
      <c r="M41" s="103"/>
      <c r="N41" s="103"/>
      <c r="O41" s="4"/>
      <c r="P41" s="103"/>
      <c r="Q41" s="12"/>
      <c r="R41" s="12"/>
      <c r="S41" s="113"/>
      <c r="T41" s="113"/>
      <c r="U41" s="11"/>
    </row>
    <row r="42" spans="1:21" ht="12" customHeight="1" x14ac:dyDescent="0.3">
      <c r="A42" s="4"/>
      <c r="B42" s="36"/>
      <c r="C42" s="52"/>
      <c r="D42" s="12"/>
      <c r="E42" s="52"/>
      <c r="F42" s="12"/>
      <c r="G42" s="95"/>
      <c r="H42" s="91"/>
      <c r="I42" s="84"/>
      <c r="J42" s="84"/>
      <c r="K42" s="12"/>
      <c r="L42" s="12"/>
      <c r="M42" s="12"/>
      <c r="N42" s="12"/>
      <c r="O42" s="12"/>
      <c r="P42" s="12"/>
      <c r="Q42" s="12"/>
      <c r="R42" s="12"/>
      <c r="S42" s="113"/>
      <c r="T42" s="113"/>
      <c r="U42" s="11"/>
    </row>
    <row r="43" spans="1:21" x14ac:dyDescent="0.25">
      <c r="C43" s="114"/>
      <c r="D43" s="109"/>
      <c r="E43" s="114"/>
      <c r="F43" s="109"/>
      <c r="G43" s="109"/>
      <c r="H43" s="109"/>
      <c r="I43" s="109"/>
      <c r="J43" s="109"/>
      <c r="K43" s="109"/>
      <c r="L43" s="109"/>
      <c r="M43" s="109"/>
      <c r="N43" s="109"/>
      <c r="O43" s="109"/>
      <c r="P43" s="109"/>
      <c r="Q43" s="109"/>
      <c r="R43" s="109"/>
      <c r="S43" s="109"/>
      <c r="T43" s="109"/>
    </row>
    <row r="44" spans="1:21" x14ac:dyDescent="0.25">
      <c r="C44" s="114"/>
      <c r="D44" s="109"/>
      <c r="E44" s="114"/>
      <c r="F44" s="109"/>
      <c r="G44" s="109"/>
      <c r="H44" s="109"/>
      <c r="I44" s="109"/>
      <c r="J44" s="109"/>
      <c r="K44" s="109"/>
      <c r="L44" s="109"/>
      <c r="M44" s="109"/>
      <c r="N44" s="109"/>
      <c r="O44" s="109"/>
      <c r="P44" s="109"/>
      <c r="Q44" s="109"/>
      <c r="R44" s="109"/>
      <c r="S44" s="109"/>
      <c r="T44" s="109"/>
    </row>
    <row r="45" spans="1:21" x14ac:dyDescent="0.25">
      <c r="C45" s="114"/>
      <c r="D45" s="109"/>
      <c r="E45" s="114"/>
      <c r="F45" s="109"/>
      <c r="G45" s="109"/>
      <c r="H45" s="109"/>
      <c r="I45" s="109"/>
      <c r="J45" s="109"/>
      <c r="K45" s="109"/>
      <c r="L45" s="109"/>
      <c r="M45" s="109"/>
      <c r="N45" s="109"/>
      <c r="O45" s="109"/>
      <c r="P45" s="109"/>
      <c r="Q45" s="109"/>
      <c r="R45" s="109"/>
      <c r="S45" s="109"/>
      <c r="T45" s="109"/>
    </row>
    <row r="46" spans="1:21" x14ac:dyDescent="0.25">
      <c r="C46" s="114"/>
      <c r="D46" s="109"/>
      <c r="E46" s="114"/>
      <c r="F46" s="109"/>
      <c r="G46" s="109"/>
      <c r="H46" s="109"/>
      <c r="I46" s="109"/>
      <c r="J46" s="109"/>
      <c r="K46" s="109"/>
      <c r="L46" s="109"/>
      <c r="M46" s="109"/>
      <c r="N46" s="109"/>
      <c r="O46" s="109"/>
      <c r="P46" s="109"/>
      <c r="Q46" s="109"/>
      <c r="R46" s="109"/>
      <c r="S46" s="109"/>
      <c r="T46" s="109"/>
    </row>
  </sheetData>
  <sheetProtection selectLockedCells="1"/>
  <mergeCells count="13">
    <mergeCell ref="N5:Q5"/>
    <mergeCell ref="G7:H7"/>
    <mergeCell ref="L36:M36"/>
    <mergeCell ref="B9:H9"/>
    <mergeCell ref="B21:H21"/>
    <mergeCell ref="B33:H33"/>
    <mergeCell ref="N6:O6"/>
    <mergeCell ref="P6:Q6"/>
    <mergeCell ref="B38:H38"/>
    <mergeCell ref="L37:M37"/>
    <mergeCell ref="B37:K37"/>
    <mergeCell ref="M40:P40"/>
    <mergeCell ref="L39:M39"/>
  </mergeCells>
  <phoneticPr fontId="0" type="noConversion"/>
  <hyperlinks>
    <hyperlink ref="I39" r:id="rId1"/>
  </hyperlinks>
  <printOptions horizontalCentered="1"/>
  <pageMargins left="0.47" right="0.24" top="0.5" bottom="0.32" header="0.5" footer="0.25"/>
  <pageSetup scale="57" fitToHeight="4" orientation="landscape" horizontalDpi="240" verticalDpi="144"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17</vt:i4>
      </vt:variant>
    </vt:vector>
  </HeadingPairs>
  <TitlesOfParts>
    <vt:vector size="22" baseType="lpstr">
      <vt:lpstr>SY20-21 RG BRAND CALCULATOR NEW</vt:lpstr>
      <vt:lpstr>SY20-21 CALCULATOR RGBRAND OLD</vt:lpstr>
      <vt:lpstr>SY2021 GENERAL INFORMATION NOI</vt:lpstr>
      <vt:lpstr>#1-B RED GOLD &amp; DISTR SY 09-10</vt:lpstr>
      <vt:lpstr>#1-B alt. RG Brands SY 09-10</vt:lpstr>
      <vt:lpstr>'#1-B alt. RG Brands SY 09-10'!Print_Area</vt:lpstr>
      <vt:lpstr>'#1-B RED GOLD &amp; DISTR SY 09-10'!Print_Area</vt:lpstr>
      <vt:lpstr>'SY20-21 CALCULATOR RGBRAND OLD'!Print_Area</vt:lpstr>
      <vt:lpstr>'SY2021 GENERAL INFORMATION NOI'!Print_Area</vt:lpstr>
      <vt:lpstr>'SY20-21 RG BRAND CALCULATOR NEW'!Print_Area</vt:lpstr>
      <vt:lpstr>'#1-B alt. RG Brands SY 09-10'!Print_Titles</vt:lpstr>
      <vt:lpstr>'#1-B RED GOLD &amp; DISTR SY 09-10'!Print_Titles</vt:lpstr>
      <vt:lpstr>'SY20-21 CALCULATOR RGBRAND OLD'!Print_Titles</vt:lpstr>
      <vt:lpstr>'SY20-21 RG BRAND CALCULATOR NEW'!Print_Titles</vt:lpstr>
      <vt:lpstr>'SY20-21 RG BRAND CALCULATOR NEW'!PTV</vt:lpstr>
      <vt:lpstr>PTV</vt:lpstr>
      <vt:lpstr>'SY20-21 RG BRAND CALCULATOR NEW'!School_Year</vt:lpstr>
      <vt:lpstr>School_Year</vt:lpstr>
      <vt:lpstr>'SY20-21 RG BRAND CALCULATOR NEW'!SEPDSRD</vt:lpstr>
      <vt:lpstr>SEPDSRD</vt:lpstr>
      <vt:lpstr>'SY20-21 RG BRAND CALCULATOR NEW'!TLW</vt:lpstr>
      <vt:lpstr>TLW</vt:lpstr>
    </vt:vector>
  </TitlesOfParts>
  <Company>IS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dhalt</dc:creator>
  <cp:lastModifiedBy>Rachel Hyde</cp:lastModifiedBy>
  <cp:lastPrinted>2019-11-11T19:33:34Z</cp:lastPrinted>
  <dcterms:created xsi:type="dcterms:W3CDTF">2005-03-17T17:18:06Z</dcterms:created>
  <dcterms:modified xsi:type="dcterms:W3CDTF">2019-12-06T14:03:21Z</dcterms:modified>
</cp:coreProperties>
</file>