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68" activeTab="0"/>
  </bookViews>
  <sheets>
    <sheet name="TK Calculator" sheetId="1" r:id="rId1"/>
    <sheet name="Sheet2" sheetId="2" state="hidden" r:id="rId2"/>
    <sheet name="Sheet3" sheetId="3" state="hidden" r:id="rId3"/>
    <sheet name="Sheet1" sheetId="4" state="hidden" r:id="rId4"/>
  </sheets>
  <definedNames>
    <definedName name="_xlnm.Print_Area" localSheetId="0">'TK Calculator'!$A$1:$AA$56</definedName>
  </definedNames>
  <calcPr fullCalcOnLoad="1"/>
</workbook>
</file>

<file path=xl/sharedStrings.xml><?xml version="1.0" encoding="utf-8"?>
<sst xmlns="http://schemas.openxmlformats.org/spreadsheetml/2006/main" count="219" uniqueCount="120">
  <si>
    <t>TOMATO KETCHUP</t>
  </si>
  <si>
    <t>AUTOMATIC SAVINGS CALCULATOR</t>
  </si>
  <si>
    <t>BASED ON FLUID OUNCES</t>
  </si>
  <si>
    <t>GTIN</t>
  </si>
  <si>
    <t>RG #</t>
  </si>
  <si>
    <t>SIZE</t>
  </si>
  <si>
    <t>BRAND</t>
  </si>
  <si>
    <t>PRODUCT DESCRIPTION</t>
  </si>
  <si>
    <t>STEP 1</t>
  </si>
  <si>
    <t>STEP 2</t>
  </si>
  <si>
    <t>SELECT A MATCHING NATIONAL BRAND</t>
  </si>
  <si>
    <t>1 / 3 gallon</t>
  </si>
  <si>
    <t>6 / # 10 cans</t>
  </si>
  <si>
    <t>CF#</t>
  </si>
  <si>
    <t>RG#</t>
  </si>
  <si>
    <t>2 / 1.5 gallon</t>
  </si>
  <si>
    <t>12 / 14 oz. plastic</t>
  </si>
  <si>
    <t>Tomato Ketchup (Plastic Tabletop)</t>
  </si>
  <si>
    <t>HUNT'S</t>
  </si>
  <si>
    <t>24 / 14 oz. plastic</t>
  </si>
  <si>
    <t>HEINZ</t>
  </si>
  <si>
    <t>Tomato Ketchup (Red)</t>
  </si>
  <si>
    <t>12 / 17 oz. plastic</t>
  </si>
  <si>
    <t>20 / 17 oz. plastic</t>
  </si>
  <si>
    <t>Tomato Ketchup (Squeeze Bottle)</t>
  </si>
  <si>
    <t>30 / 20 oz. plastic</t>
  </si>
  <si>
    <t>HEINZ Upside Down</t>
  </si>
  <si>
    <t>20 / 20 oz. plastic</t>
  </si>
  <si>
    <t>Tomato Ketchup (Clear)</t>
  </si>
  <si>
    <t>12 / 20 oz.  Plastic</t>
  </si>
  <si>
    <t>HUNT'S  Perfect Squeeze</t>
  </si>
  <si>
    <t xml:space="preserve">Tomato Ketchup </t>
  </si>
  <si>
    <t>24 / 14 oz.  Plastic</t>
  </si>
  <si>
    <t>Tomato Ketchup ( Clear)</t>
  </si>
  <si>
    <t>24 / 14 oz. glass</t>
  </si>
  <si>
    <t>Tomato Ketchup</t>
  </si>
  <si>
    <t>1000 / 9 gm packets</t>
  </si>
  <si>
    <t xml:space="preserve"> Pouch Pack Tomato Ketchup </t>
  </si>
  <si>
    <t xml:space="preserve"> Dispenser Pack Tomato Ketchup</t>
  </si>
  <si>
    <t>Bag in Box (BIB) Tomato Ketchup</t>
  </si>
  <si>
    <t xml:space="preserve">Bag in Box (BIB) Ketchup  </t>
  </si>
  <si>
    <t>Vol-Pak Tomato Ketchup</t>
  </si>
  <si>
    <t>Tomato Ketchup (Pour, Store &amp; Pump Jug)</t>
  </si>
  <si>
    <t>DEL MONTE</t>
  </si>
  <si>
    <t>6 / 7 lb. 2oz.</t>
  </si>
  <si>
    <t>1 / 3 gallon plastic</t>
  </si>
  <si>
    <t>1 / 28.5 lb. (3 gal) plastic</t>
  </si>
  <si>
    <t>6 / # 10 jugs</t>
  </si>
  <si>
    <t>6 / # 10 Cans</t>
  </si>
  <si>
    <t>1000 / 9 gram Packets</t>
  </si>
  <si>
    <t>1 / 3 Gallon Bag-in-Box</t>
  </si>
  <si>
    <t>1000 / 9 gm Packets</t>
  </si>
  <si>
    <t>2 / 1.5 Gallon Dispenser Pouch Pack</t>
  </si>
  <si>
    <t>Brand</t>
  </si>
  <si>
    <t>OTHER NATIONAL</t>
  </si>
  <si>
    <t>DELIVERED PRICE PER CASE</t>
  </si>
  <si>
    <t>NO. OF UNITS PER COMPETITIVE CS</t>
  </si>
  <si>
    <t>UNITS</t>
  </si>
  <si>
    <t>MUST FILL IN</t>
  </si>
  <si>
    <t>ADVANTAGE OVER COMPETITION</t>
  </si>
  <si>
    <t>COST DIFFERENCE</t>
  </si>
  <si>
    <t>COST PER SERVING</t>
  </si>
  <si>
    <t xml:space="preserve">(AT A SAVINGS RATE OF </t>
  </si>
  <si>
    <t>SERVINGS PER CASE)</t>
  </si>
  <si>
    <t>WEEKLY SAVINGS</t>
  </si>
  <si>
    <t>STEP 4</t>
  </si>
  <si>
    <t>THIS EQUATES TO</t>
  </si>
  <si>
    <t>PER CASE TIMES (x)</t>
  </si>
  <si>
    <t>PER SERVING TIMES (x)</t>
  </si>
  <si>
    <t>=</t>
  </si>
  <si>
    <t>DIFFERENCE IN OZ.</t>
  </si>
  <si>
    <t>6 / 114 oz Pouch Pack</t>
  </si>
  <si>
    <t>6 / 114 oz Jug</t>
  </si>
  <si>
    <t>16 / 20 oz Inverted Bottles</t>
  </si>
  <si>
    <t>12 / 14 oz Red Squeeze Bottles</t>
  </si>
  <si>
    <t>24 / 14 oz Red Squeeze Bottles</t>
  </si>
  <si>
    <t>12 / 17 oz Red Squeeze Bottles</t>
  </si>
  <si>
    <t>20 / 17 oz Red Squeeze Bottles</t>
  </si>
  <si>
    <t>30 / 20 oz Red Inverted Squeeze Bottles</t>
  </si>
  <si>
    <t>20 / 20 oz Clear Inverted Squeeze Bottles</t>
  </si>
  <si>
    <t>12 / 20 oz  Perfect Squeeze Bottle</t>
  </si>
  <si>
    <t>24 / 14 oz  Clear Inverted Squeeze Bottles</t>
  </si>
  <si>
    <t>24 / 14 oz Glass Bottles</t>
  </si>
  <si>
    <t>TOTAL NET OUNCES PER CASE</t>
  </si>
  <si>
    <t>SERVINGS DIFFERENCE</t>
  </si>
  <si>
    <t>PROJECTED ANNUAL SAVINGS</t>
  </si>
  <si>
    <t>STEP 3</t>
  </si>
  <si>
    <t>STEP 5</t>
  </si>
  <si>
    <r>
      <t xml:space="preserve">TOTAL SERVINGS PER CASE </t>
    </r>
    <r>
      <rPr>
        <b/>
        <sz val="12"/>
        <color indexed="8"/>
        <rFont val="Times New Roman"/>
        <family val="1"/>
      </rPr>
      <t>@ STATED SERVING SIZES*</t>
    </r>
  </si>
  <si>
    <t>*Standard Serving size of ketchup equals 1 TBSP or 0.6 oz.</t>
  </si>
  <si>
    <t xml:space="preserve">CASES PER WEEK   =   </t>
  </si>
  <si>
    <t>MOLY572</t>
  </si>
  <si>
    <t>MOLY599</t>
  </si>
  <si>
    <t>MOLY59G</t>
  </si>
  <si>
    <t>MOLY59P</t>
  </si>
  <si>
    <t>MOLYA1R</t>
  </si>
  <si>
    <t>MOLYA2R</t>
  </si>
  <si>
    <t>MOLYA3G</t>
  </si>
  <si>
    <t>MOLY57D</t>
  </si>
  <si>
    <t>MOLY59GC200</t>
  </si>
  <si>
    <t>MOLY59GC500</t>
  </si>
  <si>
    <t>200 / 9 gram Packets</t>
  </si>
  <si>
    <t>500 / 9 gram Packets</t>
  </si>
  <si>
    <t>50758108230601</t>
  </si>
  <si>
    <t>50758108436935</t>
  </si>
  <si>
    <t>50758108040262</t>
  </si>
  <si>
    <t>50758108036593</t>
  </si>
  <si>
    <t>50758108373889</t>
  </si>
  <si>
    <t>50758108112051</t>
  </si>
  <si>
    <t>50758108230069</t>
  </si>
  <si>
    <t>50758108230595</t>
  </si>
  <si>
    <t>SELECT A MONARCH ITEM</t>
  </si>
  <si>
    <t>APN #</t>
  </si>
  <si>
    <t>NO. OF UNITS PER MONARCH CS</t>
  </si>
  <si>
    <t>Monarch</t>
  </si>
  <si>
    <t>50758108779001</t>
  </si>
  <si>
    <t>MOLYQ2RNEL</t>
  </si>
  <si>
    <t>12 / 20 oz Organic Ketchup Bottles</t>
  </si>
  <si>
    <t>1000 / 9 gram Organic Ketchup Packets</t>
  </si>
  <si>
    <t>MOLYQ9G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</si>
</sst>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_);[Red]\(#,##0.0\)"/>
    <numFmt numFmtId="166" formatCode="&quot;$&quot;#,##0.0000_);[Red]\(&quot;$&quot;#,##0.0000\)"/>
    <numFmt numFmtId="167" formatCode="#,##0.0_);\(#,##0.0\)"/>
    <numFmt numFmtId="168" formatCode="0.00_);\(0.00\)"/>
    <numFmt numFmtId="169" formatCode="&quot;$&quot;#,##0.0000_);\(&quot;$&quot;#,##0.0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sz val="3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36"/>
      <color indexed="10"/>
      <name val="Times New Roman"/>
      <family val="1"/>
    </font>
    <font>
      <sz val="11"/>
      <color indexed="9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36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theme="1"/>
      <name val="Times New Roman"/>
      <family val="1"/>
    </font>
    <font>
      <b/>
      <sz val="36"/>
      <color rgb="FFFF0000"/>
      <name val="Times New Roman"/>
      <family val="1"/>
    </font>
    <font>
      <sz val="11"/>
      <color theme="0"/>
      <name val="Times New Roman"/>
      <family val="1"/>
    </font>
    <font>
      <b/>
      <sz val="3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B050"/>
      </left>
      <right/>
      <top style="thick">
        <color rgb="FF00B050"/>
      </top>
      <bottom/>
    </border>
    <border>
      <left/>
      <right/>
      <top style="thick">
        <color rgb="FF00B050"/>
      </top>
      <bottom/>
    </border>
    <border>
      <left/>
      <right style="thick">
        <color rgb="FF00B050"/>
      </right>
      <top style="thick">
        <color rgb="FF00B050"/>
      </top>
      <bottom/>
    </border>
    <border>
      <left style="thick">
        <color rgb="FF00B050"/>
      </left>
      <right/>
      <top/>
      <bottom/>
    </border>
    <border>
      <left/>
      <right style="thick">
        <color rgb="FF00B050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>
        <color rgb="FF00B050"/>
      </left>
      <right/>
      <top/>
      <bottom style="thick">
        <color rgb="FF00B050"/>
      </bottom>
    </border>
    <border>
      <left/>
      <right/>
      <top/>
      <bottom style="thick">
        <color rgb="FF00B050"/>
      </bottom>
    </border>
    <border>
      <left/>
      <right style="thick">
        <color rgb="FF00B050"/>
      </right>
      <top/>
      <bottom style="thick">
        <color rgb="FF00B050"/>
      </bottom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6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4" fillId="0" borderId="0" xfId="56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5" fillId="0" borderId="0" xfId="56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68" fillId="0" borderId="0" xfId="0" applyFont="1" applyBorder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1" fontId="69" fillId="0" borderId="0" xfId="0" applyNumberFormat="1" applyFont="1" applyAlignment="1">
      <alignment horizontal="center" vertical="center"/>
    </xf>
    <xf numFmtId="0" fontId="70" fillId="0" borderId="0" xfId="0" applyFont="1" applyAlignment="1">
      <alignment/>
    </xf>
    <xf numFmtId="0" fontId="69" fillId="0" borderId="0" xfId="0" applyFont="1" applyBorder="1" applyAlignment="1">
      <alignment horizontal="center"/>
    </xf>
    <xf numFmtId="0" fontId="70" fillId="0" borderId="0" xfId="0" applyFont="1" applyAlignment="1">
      <alignment horizontal="center" vertical="center"/>
    </xf>
    <xf numFmtId="1" fontId="70" fillId="0" borderId="0" xfId="0" applyNumberFormat="1" applyFont="1" applyAlignment="1">
      <alignment horizontal="center" vertical="center"/>
    </xf>
    <xf numFmtId="0" fontId="6" fillId="0" borderId="0" xfId="56" applyFont="1" applyFill="1" applyBorder="1" applyAlignment="1">
      <alignment horizontal="left"/>
      <protection/>
    </xf>
    <xf numFmtId="0" fontId="70" fillId="0" borderId="0" xfId="0" applyFont="1" applyBorder="1" applyAlignment="1">
      <alignment/>
    </xf>
    <xf numFmtId="0" fontId="70" fillId="0" borderId="0" xfId="0" applyFont="1" applyFill="1" applyBorder="1" applyAlignment="1">
      <alignment/>
    </xf>
    <xf numFmtId="0" fontId="7" fillId="0" borderId="0" xfId="56" applyFont="1" applyFill="1" applyBorder="1" applyAlignment="1">
      <alignment horizontal="left"/>
      <protection/>
    </xf>
    <xf numFmtId="0" fontId="70" fillId="0" borderId="0" xfId="0" applyFont="1" applyAlignment="1">
      <alignment horizontal="left" vertical="center"/>
    </xf>
    <xf numFmtId="49" fontId="70" fillId="0" borderId="0" xfId="0" applyNumberFormat="1" applyFont="1" applyAlignment="1">
      <alignment horizontal="center" vertical="center"/>
    </xf>
    <xf numFmtId="0" fontId="66" fillId="33" borderId="10" xfId="0" applyFont="1" applyFill="1" applyBorder="1" applyAlignment="1" applyProtection="1">
      <alignment/>
      <protection hidden="1"/>
    </xf>
    <xf numFmtId="0" fontId="66" fillId="33" borderId="11" xfId="0" applyFont="1" applyFill="1" applyBorder="1" applyAlignment="1" applyProtection="1">
      <alignment/>
      <protection hidden="1"/>
    </xf>
    <xf numFmtId="0" fontId="66" fillId="33" borderId="12" xfId="0" applyFont="1" applyFill="1" applyBorder="1" applyAlignment="1" applyProtection="1">
      <alignment/>
      <protection hidden="1"/>
    </xf>
    <xf numFmtId="0" fontId="66" fillId="33" borderId="13" xfId="0" applyFont="1" applyFill="1" applyBorder="1" applyAlignment="1" applyProtection="1">
      <alignment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66" fillId="33" borderId="14" xfId="0" applyFont="1" applyFill="1" applyBorder="1" applyAlignment="1" applyProtection="1">
      <alignment/>
      <protection hidden="1"/>
    </xf>
    <xf numFmtId="0" fontId="67" fillId="33" borderId="13" xfId="0" applyFont="1" applyFill="1" applyBorder="1" applyAlignment="1" applyProtection="1">
      <alignment/>
      <protection hidden="1"/>
    </xf>
    <xf numFmtId="0" fontId="67" fillId="33" borderId="0" xfId="0" applyFont="1" applyFill="1" applyBorder="1" applyAlignment="1" applyProtection="1">
      <alignment/>
      <protection hidden="1"/>
    </xf>
    <xf numFmtId="0" fontId="71" fillId="33" borderId="0" xfId="0" applyFont="1" applyFill="1" applyBorder="1" applyAlignment="1" applyProtection="1">
      <alignment/>
      <protection hidden="1"/>
    </xf>
    <xf numFmtId="0" fontId="67" fillId="33" borderId="0" xfId="0" applyFont="1" applyFill="1" applyBorder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71" fillId="33" borderId="0" xfId="0" applyFont="1" applyFill="1" applyBorder="1" applyAlignment="1" applyProtection="1">
      <alignment horizontal="center"/>
      <protection hidden="1"/>
    </xf>
    <xf numFmtId="0" fontId="71" fillId="33" borderId="0" xfId="0" applyFont="1" applyFill="1" applyBorder="1" applyAlignment="1" applyProtection="1">
      <alignment horizontal="center" vertical="center"/>
      <protection hidden="1"/>
    </xf>
    <xf numFmtId="0" fontId="67" fillId="33" borderId="0" xfId="0" applyFont="1" applyFill="1" applyBorder="1" applyAlignment="1" applyProtection="1">
      <alignment horizontal="center"/>
      <protection hidden="1"/>
    </xf>
    <xf numFmtId="0" fontId="67" fillId="33" borderId="14" xfId="0" applyFont="1" applyFill="1" applyBorder="1" applyAlignment="1" applyProtection="1">
      <alignment/>
      <protection hidden="1"/>
    </xf>
    <xf numFmtId="0" fontId="70" fillId="33" borderId="0" xfId="0" applyFont="1" applyFill="1" applyBorder="1" applyAlignment="1" applyProtection="1">
      <alignment horizontal="center" vertical="center"/>
      <protection hidden="1"/>
    </xf>
    <xf numFmtId="0" fontId="70" fillId="33" borderId="0" xfId="0" applyFont="1" applyFill="1" applyBorder="1" applyAlignment="1" applyProtection="1">
      <alignment vertical="center"/>
      <protection hidden="1"/>
    </xf>
    <xf numFmtId="0" fontId="70" fillId="33" borderId="14" xfId="0" applyFont="1" applyFill="1" applyBorder="1" applyAlignment="1" applyProtection="1">
      <alignment vertical="center"/>
      <protection hidden="1"/>
    </xf>
    <xf numFmtId="0" fontId="72" fillId="33" borderId="0" xfId="0" applyFont="1" applyFill="1" applyBorder="1" applyAlignment="1" applyProtection="1">
      <alignment horizontal="center" vertical="center" wrapText="1"/>
      <protection hidden="1"/>
    </xf>
    <xf numFmtId="0" fontId="72" fillId="33" borderId="14" xfId="0" applyFont="1" applyFill="1" applyBorder="1" applyAlignment="1" applyProtection="1">
      <alignment vertical="center" wrapText="1"/>
      <protection hidden="1"/>
    </xf>
    <xf numFmtId="0" fontId="69" fillId="33" borderId="13" xfId="0" applyFont="1" applyFill="1" applyBorder="1" applyAlignment="1" applyProtection="1">
      <alignment/>
      <protection hidden="1"/>
    </xf>
    <xf numFmtId="0" fontId="69" fillId="33" borderId="0" xfId="0" applyFont="1" applyFill="1" applyBorder="1" applyAlignment="1" applyProtection="1">
      <alignment/>
      <protection hidden="1"/>
    </xf>
    <xf numFmtId="0" fontId="69" fillId="33" borderId="0" xfId="0" applyFont="1" applyFill="1" applyBorder="1" applyAlignment="1" applyProtection="1">
      <alignment horizontal="center"/>
      <protection hidden="1"/>
    </xf>
    <xf numFmtId="0" fontId="69" fillId="33" borderId="0" xfId="0" applyFont="1" applyFill="1" applyBorder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0" fontId="73" fillId="33" borderId="0" xfId="0" applyFont="1" applyFill="1" applyBorder="1" applyAlignment="1" applyProtection="1">
      <alignment horizontal="center"/>
      <protection hidden="1"/>
    </xf>
    <xf numFmtId="0" fontId="72" fillId="33" borderId="0" xfId="0" applyFont="1" applyFill="1" applyBorder="1" applyAlignment="1" applyProtection="1">
      <alignment vertical="center" wrapText="1"/>
      <protection hidden="1"/>
    </xf>
    <xf numFmtId="0" fontId="66" fillId="33" borderId="15" xfId="0" applyFont="1" applyFill="1" applyBorder="1" applyAlignment="1" applyProtection="1">
      <alignment/>
      <protection hidden="1"/>
    </xf>
    <xf numFmtId="0" fontId="66" fillId="33" borderId="16" xfId="0" applyFont="1" applyFill="1" applyBorder="1" applyAlignment="1" applyProtection="1">
      <alignment/>
      <protection hidden="1"/>
    </xf>
    <xf numFmtId="0" fontId="73" fillId="33" borderId="16" xfId="0" applyFont="1" applyFill="1" applyBorder="1" applyAlignment="1" applyProtection="1">
      <alignment horizontal="center"/>
      <protection hidden="1"/>
    </xf>
    <xf numFmtId="0" fontId="73" fillId="33" borderId="17" xfId="0" applyFont="1" applyFill="1" applyBorder="1" applyAlignment="1" applyProtection="1">
      <alignment horizontal="center"/>
      <protection hidden="1"/>
    </xf>
    <xf numFmtId="0" fontId="73" fillId="33" borderId="15" xfId="0" applyFont="1" applyFill="1" applyBorder="1" applyAlignment="1" applyProtection="1">
      <alignment horizontal="center"/>
      <protection hidden="1"/>
    </xf>
    <xf numFmtId="0" fontId="67" fillId="33" borderId="17" xfId="0" applyFont="1" applyFill="1" applyBorder="1" applyAlignment="1" applyProtection="1">
      <alignment horizontal="center" vertical="center"/>
      <protection hidden="1"/>
    </xf>
    <xf numFmtId="0" fontId="13" fillId="33" borderId="15" xfId="0" applyFont="1" applyFill="1" applyBorder="1" applyAlignment="1" applyProtection="1">
      <alignment horizontal="center" vertical="center"/>
      <protection hidden="1"/>
    </xf>
    <xf numFmtId="0" fontId="8" fillId="33" borderId="16" xfId="0" applyFont="1" applyFill="1" applyBorder="1" applyAlignment="1" applyProtection="1">
      <alignment vertical="center" wrapText="1"/>
      <protection hidden="1"/>
    </xf>
    <xf numFmtId="0" fontId="8" fillId="33" borderId="17" xfId="0" applyFont="1" applyFill="1" applyBorder="1" applyAlignment="1" applyProtection="1">
      <alignment vertical="center" wrapText="1"/>
      <protection hidden="1"/>
    </xf>
    <xf numFmtId="0" fontId="66" fillId="33" borderId="18" xfId="0" applyFont="1" applyFill="1" applyBorder="1" applyAlignment="1" applyProtection="1">
      <alignment/>
      <protection hidden="1"/>
    </xf>
    <xf numFmtId="0" fontId="67" fillId="33" borderId="19" xfId="0" applyFont="1" applyFill="1" applyBorder="1" applyAlignment="1" applyProtection="1">
      <alignment horizontal="center" vertical="center"/>
      <protection hidden="1"/>
    </xf>
    <xf numFmtId="0" fontId="73" fillId="33" borderId="18" xfId="0" applyFont="1" applyFill="1" applyBorder="1" applyAlignment="1" applyProtection="1">
      <alignment horizontal="center"/>
      <protection hidden="1"/>
    </xf>
    <xf numFmtId="0" fontId="73" fillId="33" borderId="19" xfId="0" applyFont="1" applyFill="1" applyBorder="1" applyAlignment="1" applyProtection="1">
      <alignment horizontal="center"/>
      <protection hidden="1"/>
    </xf>
    <xf numFmtId="0" fontId="14" fillId="33" borderId="18" xfId="0" applyFont="1" applyFill="1" applyBorder="1" applyAlignment="1" applyProtection="1">
      <alignment horizontal="center"/>
      <protection hidden="1"/>
    </xf>
    <xf numFmtId="0" fontId="9" fillId="33" borderId="19" xfId="0" applyFont="1" applyFill="1" applyBorder="1" applyAlignment="1" applyProtection="1">
      <alignment horizontal="center"/>
      <protection hidden="1"/>
    </xf>
    <xf numFmtId="0" fontId="73" fillId="33" borderId="0" xfId="0" applyFont="1" applyFill="1" applyBorder="1" applyAlignment="1" applyProtection="1">
      <alignment horizontal="right" vertical="center"/>
      <protection hidden="1"/>
    </xf>
    <xf numFmtId="0" fontId="74" fillId="33" borderId="19" xfId="0" applyFont="1" applyFill="1" applyBorder="1" applyAlignment="1" applyProtection="1">
      <alignment horizontal="center" vertical="center"/>
      <protection hidden="1"/>
    </xf>
    <xf numFmtId="0" fontId="74" fillId="33" borderId="0" xfId="0" applyFont="1" applyFill="1" applyBorder="1" applyAlignment="1" applyProtection="1">
      <alignment horizontal="center" vertical="center"/>
      <protection hidden="1"/>
    </xf>
    <xf numFmtId="0" fontId="74" fillId="33" borderId="18" xfId="0" applyFont="1" applyFill="1" applyBorder="1" applyAlignment="1" applyProtection="1">
      <alignment horizontal="center" vertical="center"/>
      <protection hidden="1"/>
    </xf>
    <xf numFmtId="0" fontId="66" fillId="33" borderId="19" xfId="0" applyFont="1" applyFill="1" applyBorder="1" applyAlignment="1" applyProtection="1">
      <alignment/>
      <protection hidden="1"/>
    </xf>
    <xf numFmtId="0" fontId="9" fillId="33" borderId="18" xfId="0" applyFont="1" applyFill="1" applyBorder="1" applyAlignment="1" applyProtection="1">
      <alignment/>
      <protection hidden="1"/>
    </xf>
    <xf numFmtId="0" fontId="15" fillId="33" borderId="19" xfId="0" applyFont="1" applyFill="1" applyBorder="1" applyAlignment="1" applyProtection="1">
      <alignment horizontal="center" vertical="center"/>
      <protection hidden="1"/>
    </xf>
    <xf numFmtId="0" fontId="73" fillId="33" borderId="18" xfId="0" applyFont="1" applyFill="1" applyBorder="1" applyAlignment="1" applyProtection="1">
      <alignment/>
      <protection hidden="1"/>
    </xf>
    <xf numFmtId="0" fontId="73" fillId="33" borderId="0" xfId="0" applyFont="1" applyFill="1" applyBorder="1" applyAlignment="1" applyProtection="1">
      <alignment/>
      <protection hidden="1"/>
    </xf>
    <xf numFmtId="0" fontId="75" fillId="33" borderId="0" xfId="0" applyFont="1" applyFill="1" applyBorder="1" applyAlignment="1" applyProtection="1">
      <alignment/>
      <protection hidden="1"/>
    </xf>
    <xf numFmtId="0" fontId="73" fillId="33" borderId="19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9" fillId="33" borderId="19" xfId="0" applyFont="1" applyFill="1" applyBorder="1" applyAlignment="1" applyProtection="1">
      <alignment/>
      <protection hidden="1"/>
    </xf>
    <xf numFmtId="0" fontId="13" fillId="33" borderId="19" xfId="0" applyFont="1" applyFill="1" applyBorder="1" applyAlignment="1" applyProtection="1">
      <alignment horizontal="center" vertical="center"/>
      <protection hidden="1"/>
    </xf>
    <xf numFmtId="0" fontId="15" fillId="33" borderId="19" xfId="0" applyFont="1" applyFill="1" applyBorder="1" applyAlignment="1" applyProtection="1">
      <alignment horizontal="center"/>
      <protection hidden="1"/>
    </xf>
    <xf numFmtId="0" fontId="15" fillId="33" borderId="20" xfId="0" applyFont="1" applyFill="1" applyBorder="1" applyAlignment="1" applyProtection="1">
      <alignment horizontal="center"/>
      <protection hidden="1"/>
    </xf>
    <xf numFmtId="0" fontId="66" fillId="33" borderId="21" xfId="0" applyFont="1" applyFill="1" applyBorder="1" applyAlignment="1" applyProtection="1">
      <alignment/>
      <protection hidden="1"/>
    </xf>
    <xf numFmtId="0" fontId="66" fillId="33" borderId="20" xfId="0" applyFont="1" applyFill="1" applyBorder="1" applyAlignment="1" applyProtection="1">
      <alignment/>
      <protection hidden="1"/>
    </xf>
    <xf numFmtId="0" fontId="66" fillId="33" borderId="22" xfId="0" applyFont="1" applyFill="1" applyBorder="1" applyAlignment="1" applyProtection="1">
      <alignment/>
      <protection hidden="1"/>
    </xf>
    <xf numFmtId="0" fontId="9" fillId="33" borderId="21" xfId="0" applyFont="1" applyFill="1" applyBorder="1" applyAlignment="1" applyProtection="1">
      <alignment/>
      <protection hidden="1"/>
    </xf>
    <xf numFmtId="0" fontId="9" fillId="33" borderId="20" xfId="0" applyFont="1" applyFill="1" applyBorder="1" applyAlignment="1" applyProtection="1">
      <alignment/>
      <protection hidden="1"/>
    </xf>
    <xf numFmtId="0" fontId="9" fillId="33" borderId="22" xfId="0" applyFont="1" applyFill="1" applyBorder="1" applyAlignment="1" applyProtection="1">
      <alignment/>
      <protection hidden="1"/>
    </xf>
    <xf numFmtId="0" fontId="76" fillId="33" borderId="0" xfId="0" applyFont="1" applyFill="1" applyBorder="1" applyAlignment="1" applyProtection="1">
      <alignment vertical="center"/>
      <protection hidden="1"/>
    </xf>
    <xf numFmtId="0" fontId="66" fillId="33" borderId="23" xfId="0" applyFont="1" applyFill="1" applyBorder="1" applyAlignment="1" applyProtection="1">
      <alignment/>
      <protection hidden="1"/>
    </xf>
    <xf numFmtId="0" fontId="66" fillId="33" borderId="24" xfId="0" applyFont="1" applyFill="1" applyBorder="1" applyAlignment="1" applyProtection="1">
      <alignment/>
      <protection hidden="1"/>
    </xf>
    <xf numFmtId="0" fontId="66" fillId="33" borderId="25" xfId="0" applyFont="1" applyFill="1" applyBorder="1" applyAlignment="1" applyProtection="1">
      <alignment/>
      <protection hidden="1"/>
    </xf>
    <xf numFmtId="0" fontId="77" fillId="33" borderId="0" xfId="0" applyFont="1" applyFill="1" applyBorder="1" applyAlignment="1" applyProtection="1">
      <alignment/>
      <protection locked="0"/>
    </xf>
    <xf numFmtId="0" fontId="70" fillId="0" borderId="0" xfId="0" applyFont="1" applyAlignment="1">
      <alignment horizontal="right" vertical="center"/>
    </xf>
    <xf numFmtId="0" fontId="69" fillId="33" borderId="0" xfId="0" applyFont="1" applyFill="1" applyBorder="1" applyAlignment="1" applyProtection="1">
      <alignment horizontal="center"/>
      <protection hidden="1"/>
    </xf>
    <xf numFmtId="0" fontId="78" fillId="33" borderId="13" xfId="0" applyFont="1" applyFill="1" applyBorder="1" applyAlignment="1" applyProtection="1">
      <alignment horizontal="center" vertical="center"/>
      <protection hidden="1"/>
    </xf>
    <xf numFmtId="0" fontId="78" fillId="33" borderId="0" xfId="0" applyFont="1" applyFill="1" applyBorder="1" applyAlignment="1" applyProtection="1">
      <alignment horizontal="center" vertical="center"/>
      <protection hidden="1"/>
    </xf>
    <xf numFmtId="0" fontId="78" fillId="33" borderId="14" xfId="0" applyFont="1" applyFill="1" applyBorder="1" applyAlignment="1" applyProtection="1">
      <alignment horizontal="center" vertical="center"/>
      <protection hidden="1"/>
    </xf>
    <xf numFmtId="0" fontId="10" fillId="33" borderId="13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horizontal="center" vertical="center"/>
      <protection hidden="1"/>
    </xf>
    <xf numFmtId="0" fontId="79" fillId="33" borderId="13" xfId="0" applyFont="1" applyFill="1" applyBorder="1" applyAlignment="1" applyProtection="1">
      <alignment horizontal="center" vertical="center"/>
      <protection hidden="1"/>
    </xf>
    <xf numFmtId="0" fontId="79" fillId="33" borderId="0" xfId="0" applyFont="1" applyFill="1" applyBorder="1" applyAlignment="1" applyProtection="1">
      <alignment horizontal="center" vertical="center"/>
      <protection hidden="1"/>
    </xf>
    <xf numFmtId="0" fontId="79" fillId="33" borderId="14" xfId="0" applyFont="1" applyFill="1" applyBorder="1" applyAlignment="1" applyProtection="1">
      <alignment horizontal="center" vertical="center"/>
      <protection hidden="1"/>
    </xf>
    <xf numFmtId="0" fontId="69" fillId="33" borderId="0" xfId="0" applyFont="1" applyFill="1" applyBorder="1" applyAlignment="1" applyProtection="1">
      <alignment horizontal="center"/>
      <protection hidden="1"/>
    </xf>
    <xf numFmtId="0" fontId="70" fillId="33" borderId="26" xfId="0" applyFont="1" applyFill="1" applyBorder="1" applyAlignment="1" applyProtection="1">
      <alignment horizontal="center" vertical="center"/>
      <protection locked="0"/>
    </xf>
    <xf numFmtId="0" fontId="70" fillId="33" borderId="27" xfId="0" applyFont="1" applyFill="1" applyBorder="1" applyAlignment="1" applyProtection="1">
      <alignment horizontal="center" vertical="center"/>
      <protection locked="0"/>
    </xf>
    <xf numFmtId="0" fontId="70" fillId="33" borderId="28" xfId="0" applyFont="1" applyFill="1" applyBorder="1" applyAlignment="1" applyProtection="1">
      <alignment horizontal="center" vertical="center"/>
      <protection locked="0"/>
    </xf>
    <xf numFmtId="0" fontId="70" fillId="33" borderId="29" xfId="0" applyFont="1" applyFill="1" applyBorder="1" applyAlignment="1" applyProtection="1">
      <alignment horizontal="center" vertical="center"/>
      <protection locked="0"/>
    </xf>
    <xf numFmtId="0" fontId="70" fillId="33" borderId="30" xfId="0" applyFont="1" applyFill="1" applyBorder="1" applyAlignment="1" applyProtection="1">
      <alignment horizontal="center" vertical="center"/>
      <protection locked="0"/>
    </xf>
    <xf numFmtId="0" fontId="70" fillId="33" borderId="31" xfId="0" applyFont="1" applyFill="1" applyBorder="1" applyAlignment="1" applyProtection="1">
      <alignment horizontal="center" vertical="center"/>
      <protection locked="0"/>
    </xf>
    <xf numFmtId="1" fontId="70" fillId="33" borderId="26" xfId="0" applyNumberFormat="1" applyFont="1" applyFill="1" applyBorder="1" applyAlignment="1" applyProtection="1">
      <alignment horizontal="center" vertical="center"/>
      <protection locked="0"/>
    </xf>
    <xf numFmtId="1" fontId="70" fillId="33" borderId="28" xfId="0" applyNumberFormat="1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/>
      <protection hidden="1"/>
    </xf>
    <xf numFmtId="0" fontId="71" fillId="33" borderId="0" xfId="0" applyFont="1" applyFill="1" applyBorder="1" applyAlignment="1" applyProtection="1">
      <alignment horizontal="center" vertical="center"/>
      <protection hidden="1"/>
    </xf>
    <xf numFmtId="7" fontId="8" fillId="33" borderId="15" xfId="0" applyNumberFormat="1" applyFont="1" applyFill="1" applyBorder="1" applyAlignment="1" applyProtection="1">
      <alignment horizontal="center" vertical="center"/>
      <protection hidden="1"/>
    </xf>
    <xf numFmtId="7" fontId="8" fillId="33" borderId="17" xfId="0" applyNumberFormat="1" applyFont="1" applyFill="1" applyBorder="1" applyAlignment="1" applyProtection="1">
      <alignment horizontal="center" vertical="center"/>
      <protection hidden="1"/>
    </xf>
    <xf numFmtId="7" fontId="8" fillId="33" borderId="21" xfId="0" applyNumberFormat="1" applyFont="1" applyFill="1" applyBorder="1" applyAlignment="1" applyProtection="1">
      <alignment horizontal="center" vertical="center"/>
      <protection hidden="1"/>
    </xf>
    <xf numFmtId="7" fontId="8" fillId="33" borderId="22" xfId="0" applyNumberFormat="1" applyFont="1" applyFill="1" applyBorder="1" applyAlignment="1" applyProtection="1">
      <alignment horizontal="center" vertical="center"/>
      <protection hidden="1"/>
    </xf>
    <xf numFmtId="164" fontId="80" fillId="33" borderId="30" xfId="0" applyNumberFormat="1" applyFont="1" applyFill="1" applyBorder="1" applyAlignment="1" applyProtection="1">
      <alignment horizontal="center" vertical="center"/>
      <protection locked="0"/>
    </xf>
    <xf numFmtId="164" fontId="80" fillId="33" borderId="27" xfId="0" applyNumberFormat="1" applyFont="1" applyFill="1" applyBorder="1" applyAlignment="1" applyProtection="1">
      <alignment horizontal="center" vertical="center"/>
      <protection locked="0"/>
    </xf>
    <xf numFmtId="164" fontId="80" fillId="33" borderId="31" xfId="0" applyNumberFormat="1" applyFont="1" applyFill="1" applyBorder="1" applyAlignment="1" applyProtection="1">
      <alignment horizontal="center" vertical="center"/>
      <protection locked="0"/>
    </xf>
    <xf numFmtId="164" fontId="80" fillId="33" borderId="29" xfId="0" applyNumberFormat="1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0" fontId="70" fillId="33" borderId="30" xfId="0" applyFont="1" applyFill="1" applyBorder="1" applyAlignment="1" applyProtection="1">
      <alignment horizontal="center" vertical="center"/>
      <protection hidden="1"/>
    </xf>
    <xf numFmtId="0" fontId="70" fillId="33" borderId="26" xfId="0" applyFont="1" applyFill="1" applyBorder="1" applyAlignment="1" applyProtection="1">
      <alignment horizontal="center" vertical="center"/>
      <protection hidden="1"/>
    </xf>
    <xf numFmtId="0" fontId="70" fillId="33" borderId="27" xfId="0" applyFont="1" applyFill="1" applyBorder="1" applyAlignment="1" applyProtection="1">
      <alignment horizontal="center" vertical="center"/>
      <protection hidden="1"/>
    </xf>
    <xf numFmtId="0" fontId="70" fillId="33" borderId="31" xfId="0" applyFont="1" applyFill="1" applyBorder="1" applyAlignment="1" applyProtection="1">
      <alignment horizontal="center" vertical="center"/>
      <protection hidden="1"/>
    </xf>
    <xf numFmtId="0" fontId="70" fillId="33" borderId="28" xfId="0" applyFont="1" applyFill="1" applyBorder="1" applyAlignment="1" applyProtection="1">
      <alignment horizontal="center" vertical="center"/>
      <protection hidden="1"/>
    </xf>
    <xf numFmtId="0" fontId="70" fillId="33" borderId="29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 horizontal="center" vertical="center" wrapText="1"/>
      <protection hidden="1"/>
    </xf>
    <xf numFmtId="0" fontId="71" fillId="33" borderId="16" xfId="0" applyFont="1" applyFill="1" applyBorder="1" applyAlignment="1" applyProtection="1">
      <alignment horizontal="center" vertical="center"/>
      <protection hidden="1"/>
    </xf>
    <xf numFmtId="0" fontId="71" fillId="33" borderId="0" xfId="0" applyFont="1" applyFill="1" applyBorder="1" applyAlignment="1" applyProtection="1">
      <alignment horizontal="right" vertical="center"/>
      <protection hidden="1"/>
    </xf>
    <xf numFmtId="0" fontId="15" fillId="33" borderId="16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165" fontId="72" fillId="33" borderId="15" xfId="0" applyNumberFormat="1" applyFont="1" applyFill="1" applyBorder="1" applyAlignment="1" applyProtection="1">
      <alignment horizontal="center" vertical="center"/>
      <protection hidden="1"/>
    </xf>
    <xf numFmtId="165" fontId="72" fillId="33" borderId="17" xfId="0" applyNumberFormat="1" applyFont="1" applyFill="1" applyBorder="1" applyAlignment="1" applyProtection="1">
      <alignment horizontal="center" vertical="center"/>
      <protection hidden="1"/>
    </xf>
    <xf numFmtId="165" fontId="72" fillId="33" borderId="21" xfId="0" applyNumberFormat="1" applyFont="1" applyFill="1" applyBorder="1" applyAlignment="1" applyProtection="1">
      <alignment horizontal="center" vertical="center"/>
      <protection hidden="1"/>
    </xf>
    <xf numFmtId="165" fontId="72" fillId="33" borderId="22" xfId="0" applyNumberFormat="1" applyFont="1" applyFill="1" applyBorder="1" applyAlignment="1" applyProtection="1">
      <alignment horizontal="center" vertical="center"/>
      <protection hidden="1"/>
    </xf>
    <xf numFmtId="167" fontId="8" fillId="33" borderId="15" xfId="0" applyNumberFormat="1" applyFont="1" applyFill="1" applyBorder="1" applyAlignment="1" applyProtection="1">
      <alignment horizontal="center" vertical="center"/>
      <protection hidden="1"/>
    </xf>
    <xf numFmtId="167" fontId="8" fillId="33" borderId="17" xfId="0" applyNumberFormat="1" applyFont="1" applyFill="1" applyBorder="1" applyAlignment="1" applyProtection="1">
      <alignment horizontal="center" vertical="center"/>
      <protection hidden="1"/>
    </xf>
    <xf numFmtId="167" fontId="8" fillId="33" borderId="21" xfId="0" applyNumberFormat="1" applyFont="1" applyFill="1" applyBorder="1" applyAlignment="1" applyProtection="1">
      <alignment horizontal="center" vertical="center"/>
      <protection hidden="1"/>
    </xf>
    <xf numFmtId="167" fontId="8" fillId="33" borderId="22" xfId="0" applyNumberFormat="1" applyFont="1" applyFill="1" applyBorder="1" applyAlignment="1" applyProtection="1">
      <alignment horizontal="center" vertical="center"/>
      <protection hidden="1"/>
    </xf>
    <xf numFmtId="0" fontId="81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 horizontal="left" vertical="center"/>
      <protection hidden="1"/>
    </xf>
    <xf numFmtId="168" fontId="8" fillId="33" borderId="15" xfId="0" applyNumberFormat="1" applyFont="1" applyFill="1" applyBorder="1" applyAlignment="1" applyProtection="1">
      <alignment horizontal="center" vertical="center"/>
      <protection hidden="1"/>
    </xf>
    <xf numFmtId="168" fontId="8" fillId="33" borderId="17" xfId="0" applyNumberFormat="1" applyFont="1" applyFill="1" applyBorder="1" applyAlignment="1" applyProtection="1">
      <alignment horizontal="center" vertical="center"/>
      <protection hidden="1"/>
    </xf>
    <xf numFmtId="168" fontId="8" fillId="33" borderId="21" xfId="0" applyNumberFormat="1" applyFont="1" applyFill="1" applyBorder="1" applyAlignment="1" applyProtection="1">
      <alignment horizontal="center" vertical="center"/>
      <protection hidden="1"/>
    </xf>
    <xf numFmtId="168" fontId="8" fillId="33" borderId="22" xfId="0" applyNumberFormat="1" applyFont="1" applyFill="1" applyBorder="1" applyAlignment="1" applyProtection="1">
      <alignment horizontal="center" vertical="center"/>
      <protection hidden="1"/>
    </xf>
    <xf numFmtId="0" fontId="69" fillId="33" borderId="16" xfId="0" applyFont="1" applyFill="1" applyBorder="1" applyAlignment="1" applyProtection="1">
      <alignment horizontal="center"/>
      <protection hidden="1"/>
    </xf>
    <xf numFmtId="0" fontId="69" fillId="33" borderId="15" xfId="0" applyFont="1" applyFill="1" applyBorder="1" applyAlignment="1" applyProtection="1">
      <alignment horizontal="center" vertical="center" wrapText="1"/>
      <protection hidden="1"/>
    </xf>
    <xf numFmtId="0" fontId="69" fillId="33" borderId="16" xfId="0" applyFont="1" applyFill="1" applyBorder="1" applyAlignment="1" applyProtection="1">
      <alignment horizontal="center" vertical="center" wrapText="1"/>
      <protection hidden="1"/>
    </xf>
    <xf numFmtId="0" fontId="69" fillId="33" borderId="18" xfId="0" applyFont="1" applyFill="1" applyBorder="1" applyAlignment="1" applyProtection="1">
      <alignment horizontal="center" vertical="center" wrapText="1"/>
      <protection hidden="1"/>
    </xf>
    <xf numFmtId="0" fontId="69" fillId="33" borderId="0" xfId="0" applyFont="1" applyFill="1" applyBorder="1" applyAlignment="1" applyProtection="1">
      <alignment horizontal="center" vertical="center" wrapText="1"/>
      <protection hidden="1"/>
    </xf>
    <xf numFmtId="0" fontId="69" fillId="33" borderId="21" xfId="0" applyFont="1" applyFill="1" applyBorder="1" applyAlignment="1" applyProtection="1">
      <alignment horizontal="center" vertical="center" wrapText="1"/>
      <protection hidden="1"/>
    </xf>
    <xf numFmtId="0" fontId="69" fillId="33" borderId="20" xfId="0" applyFont="1" applyFill="1" applyBorder="1" applyAlignment="1" applyProtection="1">
      <alignment horizontal="center" vertical="center" wrapText="1"/>
      <protection hidden="1"/>
    </xf>
    <xf numFmtId="0" fontId="69" fillId="33" borderId="19" xfId="0" applyFont="1" applyFill="1" applyBorder="1" applyAlignment="1" applyProtection="1">
      <alignment horizontal="center" vertical="center"/>
      <protection hidden="1"/>
    </xf>
    <xf numFmtId="0" fontId="69" fillId="33" borderId="22" xfId="0" applyFont="1" applyFill="1" applyBorder="1" applyAlignment="1" applyProtection="1">
      <alignment horizontal="center" vertical="center"/>
      <protection hidden="1"/>
    </xf>
    <xf numFmtId="0" fontId="69" fillId="33" borderId="17" xfId="0" applyFont="1" applyFill="1" applyBorder="1" applyAlignment="1" applyProtection="1">
      <alignment horizontal="center" vertical="center"/>
      <protection hidden="1"/>
    </xf>
    <xf numFmtId="0" fontId="75" fillId="33" borderId="16" xfId="0" applyFont="1" applyFill="1" applyBorder="1" applyAlignment="1" applyProtection="1">
      <alignment horizontal="center" vertical="center"/>
      <protection hidden="1"/>
    </xf>
    <xf numFmtId="0" fontId="75" fillId="33" borderId="0" xfId="0" applyFont="1" applyFill="1" applyBorder="1" applyAlignment="1" applyProtection="1">
      <alignment horizontal="center" vertical="center"/>
      <protection hidden="1"/>
    </xf>
    <xf numFmtId="0" fontId="75" fillId="33" borderId="20" xfId="0" applyFont="1" applyFill="1" applyBorder="1" applyAlignment="1" applyProtection="1">
      <alignment horizontal="center" vertical="center"/>
      <protection hidden="1"/>
    </xf>
    <xf numFmtId="0" fontId="80" fillId="33" borderId="30" xfId="0" applyFont="1" applyFill="1" applyBorder="1" applyAlignment="1" applyProtection="1">
      <alignment horizontal="center" vertical="center"/>
      <protection locked="0"/>
    </xf>
    <xf numFmtId="0" fontId="80" fillId="33" borderId="27" xfId="0" applyFont="1" applyFill="1" applyBorder="1" applyAlignment="1" applyProtection="1">
      <alignment horizontal="center" vertical="center"/>
      <protection locked="0"/>
    </xf>
    <xf numFmtId="0" fontId="80" fillId="33" borderId="32" xfId="0" applyFont="1" applyFill="1" applyBorder="1" applyAlignment="1" applyProtection="1">
      <alignment horizontal="center" vertical="center"/>
      <protection locked="0"/>
    </xf>
    <xf numFmtId="0" fontId="80" fillId="33" borderId="33" xfId="0" applyFont="1" applyFill="1" applyBorder="1" applyAlignment="1" applyProtection="1">
      <alignment horizontal="center" vertical="center"/>
      <protection locked="0"/>
    </xf>
    <xf numFmtId="0" fontId="80" fillId="33" borderId="31" xfId="0" applyFont="1" applyFill="1" applyBorder="1" applyAlignment="1" applyProtection="1">
      <alignment horizontal="center" vertical="center"/>
      <protection locked="0"/>
    </xf>
    <xf numFmtId="0" fontId="80" fillId="33" borderId="29" xfId="0" applyFont="1" applyFill="1" applyBorder="1" applyAlignment="1" applyProtection="1">
      <alignment horizontal="center" vertical="center"/>
      <protection locked="0"/>
    </xf>
    <xf numFmtId="0" fontId="81" fillId="33" borderId="0" xfId="0" applyFont="1" applyFill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8" fillId="33" borderId="19" xfId="0" applyFont="1" applyFill="1" applyBorder="1" applyAlignment="1" applyProtection="1">
      <alignment horizontal="center" vertical="center"/>
      <protection hidden="1"/>
    </xf>
    <xf numFmtId="0" fontId="72" fillId="33" borderId="15" xfId="0" applyFont="1" applyFill="1" applyBorder="1" applyAlignment="1" applyProtection="1">
      <alignment horizontal="center" vertical="center"/>
      <protection hidden="1"/>
    </xf>
    <xf numFmtId="0" fontId="72" fillId="33" borderId="17" xfId="0" applyFont="1" applyFill="1" applyBorder="1" applyAlignment="1" applyProtection="1">
      <alignment horizontal="center" vertical="center"/>
      <protection hidden="1"/>
    </xf>
    <xf numFmtId="0" fontId="72" fillId="33" borderId="21" xfId="0" applyFont="1" applyFill="1" applyBorder="1" applyAlignment="1" applyProtection="1">
      <alignment horizontal="center" vertical="center"/>
      <protection hidden="1"/>
    </xf>
    <xf numFmtId="0" fontId="72" fillId="33" borderId="22" xfId="0" applyFont="1" applyFill="1" applyBorder="1" applyAlignment="1" applyProtection="1">
      <alignment horizontal="center" vertical="center"/>
      <protection hidden="1"/>
    </xf>
    <xf numFmtId="0" fontId="73" fillId="33" borderId="0" xfId="0" applyFont="1" applyFill="1" applyBorder="1" applyAlignment="1" applyProtection="1">
      <alignment horizontal="lef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"/>
      <protection hidden="1"/>
    </xf>
    <xf numFmtId="166" fontId="72" fillId="33" borderId="15" xfId="0" applyNumberFormat="1" applyFont="1" applyFill="1" applyBorder="1" applyAlignment="1" applyProtection="1">
      <alignment horizontal="center" vertical="center"/>
      <protection hidden="1"/>
    </xf>
    <xf numFmtId="166" fontId="72" fillId="33" borderId="17" xfId="0" applyNumberFormat="1" applyFont="1" applyFill="1" applyBorder="1" applyAlignment="1" applyProtection="1">
      <alignment horizontal="center" vertical="center"/>
      <protection hidden="1"/>
    </xf>
    <xf numFmtId="166" fontId="72" fillId="33" borderId="21" xfId="0" applyNumberFormat="1" applyFont="1" applyFill="1" applyBorder="1" applyAlignment="1" applyProtection="1">
      <alignment horizontal="center" vertical="center"/>
      <protection hidden="1"/>
    </xf>
    <xf numFmtId="166" fontId="72" fillId="33" borderId="22" xfId="0" applyNumberFormat="1" applyFont="1" applyFill="1" applyBorder="1" applyAlignment="1" applyProtection="1">
      <alignment horizontal="center" vertical="center"/>
      <protection hidden="1"/>
    </xf>
    <xf numFmtId="169" fontId="8" fillId="33" borderId="15" xfId="0" applyNumberFormat="1" applyFont="1" applyFill="1" applyBorder="1" applyAlignment="1" applyProtection="1">
      <alignment horizontal="center" vertical="center"/>
      <protection hidden="1"/>
    </xf>
    <xf numFmtId="169" fontId="8" fillId="33" borderId="17" xfId="0" applyNumberFormat="1" applyFont="1" applyFill="1" applyBorder="1" applyAlignment="1" applyProtection="1">
      <alignment horizontal="center" vertical="center"/>
      <protection hidden="1"/>
    </xf>
    <xf numFmtId="169" fontId="8" fillId="33" borderId="21" xfId="0" applyNumberFormat="1" applyFont="1" applyFill="1" applyBorder="1" applyAlignment="1" applyProtection="1">
      <alignment horizontal="center" vertical="center"/>
      <protection hidden="1"/>
    </xf>
    <xf numFmtId="169" fontId="8" fillId="33" borderId="22" xfId="0" applyNumberFormat="1" applyFont="1" applyFill="1" applyBorder="1" applyAlignment="1" applyProtection="1">
      <alignment horizontal="center" vertical="center"/>
      <protection hidden="1"/>
    </xf>
    <xf numFmtId="8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16" xfId="0" applyFont="1" applyFill="1" applyBorder="1" applyAlignment="1" applyProtection="1">
      <alignment horizontal="center" vertical="center"/>
      <protection hidden="1"/>
    </xf>
    <xf numFmtId="0" fontId="11" fillId="33" borderId="17" xfId="0" applyFont="1" applyFill="1" applyBorder="1" applyAlignment="1" applyProtection="1">
      <alignment horizontal="center" vertical="center"/>
      <protection hidden="1"/>
    </xf>
    <xf numFmtId="0" fontId="11" fillId="33" borderId="18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1" fillId="33" borderId="19" xfId="0" applyFont="1" applyFill="1" applyBorder="1" applyAlignment="1" applyProtection="1">
      <alignment horizontal="center" vertical="center"/>
      <protection hidden="1"/>
    </xf>
    <xf numFmtId="0" fontId="11" fillId="33" borderId="21" xfId="0" applyFont="1" applyFill="1" applyBorder="1" applyAlignment="1" applyProtection="1">
      <alignment horizontal="center" vertical="center"/>
      <protection hidden="1"/>
    </xf>
    <xf numFmtId="0" fontId="11" fillId="33" borderId="20" xfId="0" applyFont="1" applyFill="1" applyBorder="1" applyAlignment="1" applyProtection="1">
      <alignment horizontal="center" vertical="center"/>
      <protection hidden="1"/>
    </xf>
    <xf numFmtId="0" fontId="11" fillId="33" borderId="22" xfId="0" applyFont="1" applyFill="1" applyBorder="1" applyAlignment="1" applyProtection="1">
      <alignment horizontal="center" vertical="center"/>
      <protection hidden="1"/>
    </xf>
    <xf numFmtId="8" fontId="8" fillId="33" borderId="15" xfId="0" applyNumberFormat="1" applyFont="1" applyFill="1" applyBorder="1" applyAlignment="1" applyProtection="1">
      <alignment horizontal="center" vertical="center"/>
      <protection hidden="1"/>
    </xf>
    <xf numFmtId="8" fontId="8" fillId="33" borderId="17" xfId="0" applyNumberFormat="1" applyFont="1" applyFill="1" applyBorder="1" applyAlignment="1" applyProtection="1">
      <alignment horizontal="center" vertical="center"/>
      <protection hidden="1"/>
    </xf>
    <xf numFmtId="8" fontId="8" fillId="33" borderId="18" xfId="0" applyNumberFormat="1" applyFont="1" applyFill="1" applyBorder="1" applyAlignment="1" applyProtection="1">
      <alignment horizontal="center" vertical="center"/>
      <protection hidden="1"/>
    </xf>
    <xf numFmtId="8" fontId="8" fillId="33" borderId="19" xfId="0" applyNumberFormat="1" applyFont="1" applyFill="1" applyBorder="1" applyAlignment="1" applyProtection="1">
      <alignment horizontal="center" vertical="center"/>
      <protection hidden="1"/>
    </xf>
    <xf numFmtId="8" fontId="8" fillId="33" borderId="21" xfId="0" applyNumberFormat="1" applyFont="1" applyFill="1" applyBorder="1" applyAlignment="1" applyProtection="1">
      <alignment horizontal="center" vertical="center"/>
      <protection hidden="1"/>
    </xf>
    <xf numFmtId="8" fontId="8" fillId="33" borderId="22" xfId="0" applyNumberFormat="1" applyFont="1" applyFill="1" applyBorder="1" applyAlignment="1" applyProtection="1">
      <alignment horizontal="center" vertical="center"/>
      <protection hidden="1"/>
    </xf>
    <xf numFmtId="0" fontId="8" fillId="33" borderId="18" xfId="0" applyFont="1" applyFill="1" applyBorder="1" applyAlignment="1" applyProtection="1">
      <alignment horizontal="center" vertical="center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8" fontId="72" fillId="33" borderId="15" xfId="0" applyNumberFormat="1" applyFont="1" applyFill="1" applyBorder="1" applyAlignment="1" applyProtection="1">
      <alignment horizontal="center" vertical="center"/>
      <protection hidden="1"/>
    </xf>
    <xf numFmtId="8" fontId="72" fillId="33" borderId="16" xfId="0" applyNumberFormat="1" applyFont="1" applyFill="1" applyBorder="1" applyAlignment="1" applyProtection="1">
      <alignment horizontal="center" vertical="center"/>
      <protection hidden="1"/>
    </xf>
    <xf numFmtId="8" fontId="72" fillId="33" borderId="17" xfId="0" applyNumberFormat="1" applyFont="1" applyFill="1" applyBorder="1" applyAlignment="1" applyProtection="1">
      <alignment horizontal="center" vertical="center"/>
      <protection hidden="1"/>
    </xf>
    <xf numFmtId="8" fontId="72" fillId="33" borderId="18" xfId="0" applyNumberFormat="1" applyFont="1" applyFill="1" applyBorder="1" applyAlignment="1" applyProtection="1">
      <alignment horizontal="center" vertical="center"/>
      <protection hidden="1"/>
    </xf>
    <xf numFmtId="8" fontId="72" fillId="33" borderId="0" xfId="0" applyNumberFormat="1" applyFont="1" applyFill="1" applyBorder="1" applyAlignment="1" applyProtection="1">
      <alignment horizontal="center" vertical="center"/>
      <protection hidden="1"/>
    </xf>
    <xf numFmtId="8" fontId="72" fillId="33" borderId="19" xfId="0" applyNumberFormat="1" applyFont="1" applyFill="1" applyBorder="1" applyAlignment="1" applyProtection="1">
      <alignment horizontal="center" vertical="center"/>
      <protection hidden="1"/>
    </xf>
    <xf numFmtId="8" fontId="72" fillId="33" borderId="21" xfId="0" applyNumberFormat="1" applyFont="1" applyFill="1" applyBorder="1" applyAlignment="1" applyProtection="1">
      <alignment horizontal="center" vertical="center"/>
      <protection hidden="1"/>
    </xf>
    <xf numFmtId="8" fontId="72" fillId="33" borderId="20" xfId="0" applyNumberFormat="1" applyFont="1" applyFill="1" applyBorder="1" applyAlignment="1" applyProtection="1">
      <alignment horizontal="center" vertical="center"/>
      <protection hidden="1"/>
    </xf>
    <xf numFmtId="8" fontId="72" fillId="33" borderId="22" xfId="0" applyNumberFormat="1" applyFont="1" applyFill="1" applyBorder="1" applyAlignment="1" applyProtection="1">
      <alignment horizontal="center" vertical="center"/>
      <protection hidden="1"/>
    </xf>
    <xf numFmtId="166" fontId="72" fillId="33" borderId="0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76200</xdr:rowOff>
    </xdr:from>
    <xdr:to>
      <xdr:col>5</xdr:col>
      <xdr:colOff>333375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6200"/>
          <a:ext cx="21336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5</xdr:row>
      <xdr:rowOff>95250</xdr:rowOff>
    </xdr:from>
    <xdr:to>
      <xdr:col>24</xdr:col>
      <xdr:colOff>666750</xdr:colOff>
      <xdr:row>12</xdr:row>
      <xdr:rowOff>180975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057275"/>
          <a:ext cx="1533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6"/>
  <sheetViews>
    <sheetView tabSelected="1" zoomScalePageLayoutView="0" workbookViewId="0" topLeftCell="A1">
      <selection activeCell="M45" sqref="M45:N47"/>
    </sheetView>
  </sheetViews>
  <sheetFormatPr defaultColWidth="9.28125" defaultRowHeight="15"/>
  <cols>
    <col min="1" max="1" width="9.7109375" style="1" customWidth="1"/>
    <col min="2" max="2" width="2.7109375" style="1" customWidth="1"/>
    <col min="3" max="3" width="9.7109375" style="1" customWidth="1"/>
    <col min="4" max="5" width="8.28125" style="1" customWidth="1"/>
    <col min="6" max="8" width="9.7109375" style="1" customWidth="1"/>
    <col min="9" max="9" width="11.7109375" style="1" customWidth="1"/>
    <col min="10" max="15" width="9.7109375" style="1" customWidth="1"/>
    <col min="16" max="18" width="2.7109375" style="1" customWidth="1"/>
    <col min="19" max="20" width="9.7109375" style="1" customWidth="1"/>
    <col min="21" max="23" width="2.7109375" style="1" customWidth="1"/>
    <col min="24" max="25" width="10.7109375" style="1" customWidth="1"/>
    <col min="26" max="26" width="2.7109375" style="1" customWidth="1"/>
    <col min="27" max="27" width="9.7109375" style="1" customWidth="1"/>
    <col min="28" max="16384" width="9.28125" style="1" customWidth="1"/>
  </cols>
  <sheetData>
    <row r="1" spans="1:27" ht="15.75" thickTop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1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</row>
    <row r="3" spans="1:27" ht="1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6"/>
    </row>
    <row r="4" spans="1:27" ht="15" customHeight="1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5"/>
    </row>
    <row r="5" spans="1:27" ht="15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</row>
    <row r="6" spans="1:27" ht="15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</row>
    <row r="7" spans="1:27" ht="15">
      <c r="A7" s="96" t="s">
        <v>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8"/>
    </row>
    <row r="8" spans="1:27" ht="15">
      <c r="A8" s="96"/>
      <c r="B8" s="97"/>
      <c r="C8" s="97"/>
      <c r="D8" s="97">
        <v>1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8"/>
    </row>
    <row r="9" spans="1:27" ht="15">
      <c r="A9" s="99" t="s">
        <v>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1"/>
    </row>
    <row r="10" spans="1:27" ht="15">
      <c r="A10" s="99"/>
      <c r="B10" s="100"/>
      <c r="C10" s="100"/>
      <c r="D10" s="100">
        <v>1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1"/>
    </row>
    <row r="11" spans="1:27" ht="15">
      <c r="A11" s="24"/>
      <c r="B11" s="25"/>
      <c r="C11" s="90">
        <v>1</v>
      </c>
      <c r="D11" s="90">
        <v>13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/>
    </row>
    <row r="12" spans="1:27" s="2" customFormat="1" ht="16.5" thickBot="1">
      <c r="A12" s="27"/>
      <c r="B12" s="28"/>
      <c r="C12" s="29" t="s">
        <v>111</v>
      </c>
      <c r="D12" s="30"/>
      <c r="E12" s="30"/>
      <c r="F12" s="30"/>
      <c r="G12" s="30"/>
      <c r="H12" s="30"/>
      <c r="I12" s="31"/>
      <c r="J12" s="32" t="s">
        <v>8</v>
      </c>
      <c r="K12" s="28"/>
      <c r="L12" s="28"/>
      <c r="M12" s="112" t="s">
        <v>10</v>
      </c>
      <c r="N12" s="112"/>
      <c r="O12" s="112"/>
      <c r="P12" s="112"/>
      <c r="Q12" s="112"/>
      <c r="R12" s="112"/>
      <c r="S12" s="112"/>
      <c r="T12" s="33" t="s">
        <v>9</v>
      </c>
      <c r="U12" s="34"/>
      <c r="V12" s="34"/>
      <c r="W12" s="34"/>
      <c r="X12" s="30"/>
      <c r="Y12" s="28"/>
      <c r="Z12" s="28"/>
      <c r="AA12" s="35"/>
    </row>
    <row r="13" spans="1:27" ht="15.75" thickTop="1">
      <c r="A13" s="24"/>
      <c r="B13" s="25"/>
      <c r="C13" s="107"/>
      <c r="D13" s="109"/>
      <c r="E13" s="109"/>
      <c r="F13" s="103"/>
      <c r="G13" s="103"/>
      <c r="H13" s="103"/>
      <c r="I13" s="103"/>
      <c r="J13" s="104"/>
      <c r="K13" s="36"/>
      <c r="L13" s="36"/>
      <c r="M13" s="122"/>
      <c r="N13" s="123"/>
      <c r="O13" s="123"/>
      <c r="P13" s="123"/>
      <c r="Q13" s="123"/>
      <c r="R13" s="123"/>
      <c r="S13" s="123"/>
      <c r="T13" s="124"/>
      <c r="U13" s="36"/>
      <c r="V13" s="36"/>
      <c r="W13" s="36"/>
      <c r="X13" s="37"/>
      <c r="Y13" s="37"/>
      <c r="Z13" s="37"/>
      <c r="AA13" s="38"/>
    </row>
    <row r="14" spans="1:27" ht="15.75" customHeight="1" thickBot="1">
      <c r="A14" s="24"/>
      <c r="B14" s="25"/>
      <c r="C14" s="108"/>
      <c r="D14" s="110"/>
      <c r="E14" s="110"/>
      <c r="F14" s="105"/>
      <c r="G14" s="105"/>
      <c r="H14" s="105"/>
      <c r="I14" s="105"/>
      <c r="J14" s="106"/>
      <c r="K14" s="36"/>
      <c r="L14" s="36"/>
      <c r="M14" s="125"/>
      <c r="N14" s="126"/>
      <c r="O14" s="126"/>
      <c r="P14" s="126"/>
      <c r="Q14" s="126"/>
      <c r="R14" s="126"/>
      <c r="S14" s="126"/>
      <c r="T14" s="127"/>
      <c r="U14" s="36"/>
      <c r="V14" s="36"/>
      <c r="W14" s="36"/>
      <c r="X14" s="128" t="s">
        <v>59</v>
      </c>
      <c r="Y14" s="128"/>
      <c r="Z14" s="39"/>
      <c r="AA14" s="40"/>
    </row>
    <row r="15" spans="1:27" s="8" customFormat="1" ht="15.75" customHeight="1" thickTop="1">
      <c r="A15" s="41"/>
      <c r="B15" s="42"/>
      <c r="C15" s="92" t="s">
        <v>112</v>
      </c>
      <c r="D15" s="102" t="s">
        <v>3</v>
      </c>
      <c r="E15" s="102"/>
      <c r="F15" s="43" t="s">
        <v>4</v>
      </c>
      <c r="G15" s="102" t="s">
        <v>5</v>
      </c>
      <c r="H15" s="102"/>
      <c r="I15" s="44"/>
      <c r="J15" s="42"/>
      <c r="K15" s="45"/>
      <c r="L15" s="42"/>
      <c r="M15" s="43" t="s">
        <v>53</v>
      </c>
      <c r="N15" s="102" t="s">
        <v>5</v>
      </c>
      <c r="O15" s="102"/>
      <c r="P15" s="102"/>
      <c r="Q15" s="102"/>
      <c r="R15" s="102"/>
      <c r="S15" s="44"/>
      <c r="T15" s="44"/>
      <c r="U15" s="44"/>
      <c r="V15" s="44"/>
      <c r="W15" s="44"/>
      <c r="X15" s="128"/>
      <c r="Y15" s="128"/>
      <c r="Z15" s="39"/>
      <c r="AA15" s="40"/>
    </row>
    <row r="16" spans="1:27" ht="1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128"/>
      <c r="Y16" s="128"/>
      <c r="Z16" s="39"/>
      <c r="AA16" s="40"/>
    </row>
    <row r="17" spans="1:27" ht="15.7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N17" s="121" t="s">
        <v>114</v>
      </c>
      <c r="O17" s="121"/>
      <c r="P17" s="46"/>
      <c r="Q17" s="46"/>
      <c r="R17" s="121" t="s">
        <v>54</v>
      </c>
      <c r="S17" s="121"/>
      <c r="T17" s="121"/>
      <c r="U17" s="121"/>
      <c r="V17" s="46"/>
      <c r="W17" s="46"/>
      <c r="X17" s="128"/>
      <c r="Y17" s="128"/>
      <c r="Z17" s="39"/>
      <c r="AA17" s="40"/>
    </row>
    <row r="18" spans="1:27" ht="4.5" customHeight="1" thickBo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8"/>
      <c r="Y18" s="48"/>
      <c r="Z18" s="48"/>
      <c r="AA18" s="26"/>
    </row>
    <row r="19" spans="1:27" ht="15" customHeight="1" thickBot="1">
      <c r="A19" s="24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1"/>
      <c r="O19" s="51"/>
      <c r="P19" s="52"/>
      <c r="Q19" s="47"/>
      <c r="R19" s="53"/>
      <c r="S19" s="129" t="s">
        <v>65</v>
      </c>
      <c r="T19" s="129"/>
      <c r="U19" s="54"/>
      <c r="V19" s="46"/>
      <c r="W19" s="55"/>
      <c r="X19" s="56"/>
      <c r="Y19" s="56"/>
      <c r="Z19" s="57"/>
      <c r="AA19" s="26"/>
    </row>
    <row r="20" spans="1:27" ht="13.5" customHeight="1" thickTop="1">
      <c r="A20" s="24"/>
      <c r="B20" s="58"/>
      <c r="C20" s="25"/>
      <c r="D20" s="25"/>
      <c r="E20" s="25"/>
      <c r="F20" s="25"/>
      <c r="G20" s="25"/>
      <c r="H20" s="148" t="s">
        <v>113</v>
      </c>
      <c r="I20" s="149"/>
      <c r="J20" s="157">
        <f>VLOOKUP(C11,Sheet2!$A$14:$B$25,2,FALSE)</f>
        <v>6</v>
      </c>
      <c r="K20" s="156" t="s">
        <v>57</v>
      </c>
      <c r="L20" s="130" t="s">
        <v>86</v>
      </c>
      <c r="M20" s="130"/>
      <c r="N20" s="117">
        <v>0</v>
      </c>
      <c r="O20" s="118"/>
      <c r="P20" s="59"/>
      <c r="Q20" s="46"/>
      <c r="R20" s="60"/>
      <c r="S20" s="117">
        <v>0</v>
      </c>
      <c r="T20" s="118"/>
      <c r="U20" s="61"/>
      <c r="V20" s="47"/>
      <c r="W20" s="62"/>
      <c r="X20" s="113">
        <f>N20-S20</f>
        <v>0</v>
      </c>
      <c r="Y20" s="114"/>
      <c r="Z20" s="63"/>
      <c r="AA20" s="26"/>
    </row>
    <row r="21" spans="1:27" ht="13.5" customHeight="1" thickBot="1">
      <c r="A21" s="24"/>
      <c r="B21" s="58"/>
      <c r="C21" s="25"/>
      <c r="D21" s="25"/>
      <c r="E21" s="25"/>
      <c r="F21" s="25"/>
      <c r="G21" s="25"/>
      <c r="H21" s="150"/>
      <c r="I21" s="151"/>
      <c r="J21" s="158"/>
      <c r="K21" s="154"/>
      <c r="L21" s="130"/>
      <c r="M21" s="130"/>
      <c r="N21" s="119"/>
      <c r="O21" s="120"/>
      <c r="P21" s="59"/>
      <c r="Q21" s="46"/>
      <c r="R21" s="60"/>
      <c r="S21" s="119"/>
      <c r="T21" s="120"/>
      <c r="U21" s="61"/>
      <c r="V21" s="47"/>
      <c r="W21" s="62"/>
      <c r="X21" s="115"/>
      <c r="Y21" s="116"/>
      <c r="Z21" s="63"/>
      <c r="AA21" s="26"/>
    </row>
    <row r="22" spans="1:27" ht="6" customHeight="1" thickTop="1">
      <c r="A22" s="24"/>
      <c r="B22" s="58"/>
      <c r="C22" s="142" t="s">
        <v>55</v>
      </c>
      <c r="D22" s="142"/>
      <c r="E22" s="142"/>
      <c r="F22" s="142"/>
      <c r="G22" s="142"/>
      <c r="H22" s="150"/>
      <c r="I22" s="151"/>
      <c r="J22" s="158"/>
      <c r="K22" s="154"/>
      <c r="L22" s="36"/>
      <c r="M22" s="64"/>
      <c r="N22" s="141" t="s">
        <v>58</v>
      </c>
      <c r="O22" s="141"/>
      <c r="P22" s="65"/>
      <c r="Q22" s="66"/>
      <c r="R22" s="67"/>
      <c r="S22" s="141" t="s">
        <v>58</v>
      </c>
      <c r="T22" s="141"/>
      <c r="U22" s="68"/>
      <c r="V22" s="25"/>
      <c r="W22" s="69"/>
      <c r="X22" s="131" t="s">
        <v>60</v>
      </c>
      <c r="Y22" s="131"/>
      <c r="Z22" s="70"/>
      <c r="AA22" s="26"/>
    </row>
    <row r="23" spans="1:27" ht="6" customHeight="1">
      <c r="A23" s="24"/>
      <c r="B23" s="58"/>
      <c r="C23" s="142"/>
      <c r="D23" s="142"/>
      <c r="E23" s="142"/>
      <c r="F23" s="142"/>
      <c r="G23" s="142"/>
      <c r="H23" s="71"/>
      <c r="I23" s="72"/>
      <c r="J23" s="73"/>
      <c r="K23" s="74"/>
      <c r="L23" s="25"/>
      <c r="M23" s="25"/>
      <c r="N23" s="141"/>
      <c r="O23" s="141"/>
      <c r="P23" s="65"/>
      <c r="Q23" s="66"/>
      <c r="R23" s="67"/>
      <c r="S23" s="141"/>
      <c r="T23" s="141"/>
      <c r="U23" s="68"/>
      <c r="V23" s="25"/>
      <c r="W23" s="69"/>
      <c r="X23" s="132"/>
      <c r="Y23" s="132"/>
      <c r="Z23" s="70"/>
      <c r="AA23" s="26"/>
    </row>
    <row r="24" spans="1:27" ht="6" customHeight="1">
      <c r="A24" s="24"/>
      <c r="B24" s="58"/>
      <c r="C24" s="142"/>
      <c r="D24" s="142"/>
      <c r="E24" s="142"/>
      <c r="F24" s="142"/>
      <c r="G24" s="142"/>
      <c r="H24" s="150" t="s">
        <v>56</v>
      </c>
      <c r="I24" s="151"/>
      <c r="J24" s="158">
        <f>VLOOKUP(D11,Sheet2!A27:B48,2,FALSE)</f>
        <v>6</v>
      </c>
      <c r="K24" s="154" t="s">
        <v>57</v>
      </c>
      <c r="L24" s="36"/>
      <c r="M24" s="25"/>
      <c r="N24" s="141"/>
      <c r="O24" s="141"/>
      <c r="P24" s="65"/>
      <c r="Q24" s="66"/>
      <c r="R24" s="67"/>
      <c r="S24" s="141"/>
      <c r="T24" s="141"/>
      <c r="U24" s="68"/>
      <c r="V24" s="25"/>
      <c r="W24" s="69"/>
      <c r="X24" s="132"/>
      <c r="Y24" s="132"/>
      <c r="Z24" s="70"/>
      <c r="AA24" s="26"/>
    </row>
    <row r="25" spans="1:27" ht="13.5" customHeight="1">
      <c r="A25" s="24"/>
      <c r="B25" s="58"/>
      <c r="C25" s="25"/>
      <c r="D25" s="25"/>
      <c r="E25" s="25"/>
      <c r="F25" s="25"/>
      <c r="G25" s="25"/>
      <c r="H25" s="150"/>
      <c r="I25" s="151"/>
      <c r="J25" s="158"/>
      <c r="K25" s="154"/>
      <c r="L25" s="36"/>
      <c r="M25" s="25"/>
      <c r="N25" s="25"/>
      <c r="O25" s="25"/>
      <c r="P25" s="68"/>
      <c r="Q25" s="25"/>
      <c r="R25" s="58"/>
      <c r="S25" s="25"/>
      <c r="T25" s="25"/>
      <c r="U25" s="68"/>
      <c r="V25" s="25"/>
      <c r="W25" s="69"/>
      <c r="X25" s="75"/>
      <c r="Y25" s="75"/>
      <c r="Z25" s="76"/>
      <c r="AA25" s="26"/>
    </row>
    <row r="26" spans="1:27" ht="13.5" customHeight="1" thickBot="1">
      <c r="A26" s="24"/>
      <c r="B26" s="58"/>
      <c r="C26" s="25"/>
      <c r="D26" s="25"/>
      <c r="E26" s="25"/>
      <c r="F26" s="25"/>
      <c r="G26" s="25"/>
      <c r="H26" s="152"/>
      <c r="I26" s="153"/>
      <c r="J26" s="159"/>
      <c r="K26" s="155"/>
      <c r="L26" s="36"/>
      <c r="M26" s="25"/>
      <c r="N26" s="25"/>
      <c r="O26" s="25"/>
      <c r="P26" s="68"/>
      <c r="Q26" s="25"/>
      <c r="R26" s="58"/>
      <c r="S26" s="25"/>
      <c r="T26" s="25"/>
      <c r="U26" s="68"/>
      <c r="V26" s="25"/>
      <c r="W26" s="69"/>
      <c r="X26" s="75"/>
      <c r="Y26" s="75"/>
      <c r="Z26" s="76"/>
      <c r="AA26" s="26"/>
    </row>
    <row r="27" spans="1:27" ht="14.25" thickBot="1">
      <c r="A27" s="24"/>
      <c r="B27" s="5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68"/>
      <c r="Q27" s="25"/>
      <c r="R27" s="58"/>
      <c r="S27" s="25"/>
      <c r="T27" s="25"/>
      <c r="U27" s="68"/>
      <c r="V27" s="25"/>
      <c r="W27" s="69"/>
      <c r="X27" s="75"/>
      <c r="Y27" s="75"/>
      <c r="Z27" s="76"/>
      <c r="AA27" s="26"/>
    </row>
    <row r="28" spans="1:27" ht="18.75" customHeight="1">
      <c r="A28" s="24"/>
      <c r="B28" s="58"/>
      <c r="C28" s="142" t="s">
        <v>83</v>
      </c>
      <c r="D28" s="142"/>
      <c r="E28" s="142"/>
      <c r="F28" s="142"/>
      <c r="G28" s="142"/>
      <c r="H28" s="142"/>
      <c r="I28" s="142"/>
      <c r="J28" s="142"/>
      <c r="K28" s="142"/>
      <c r="L28" s="142"/>
      <c r="M28" s="25"/>
      <c r="N28" s="133">
        <f>VLOOKUP(C11,Sheet2!A14:F25,6,FALSE)</f>
        <v>684</v>
      </c>
      <c r="O28" s="134"/>
      <c r="P28" s="68"/>
      <c r="Q28" s="25"/>
      <c r="R28" s="58"/>
      <c r="S28" s="133">
        <f>VLOOKUP(D11,Sheet2!A27:F48,6,FALSE)</f>
        <v>684</v>
      </c>
      <c r="T28" s="134"/>
      <c r="U28" s="68"/>
      <c r="V28" s="25"/>
      <c r="W28" s="69"/>
      <c r="X28" s="137">
        <f>N28-S28</f>
        <v>0</v>
      </c>
      <c r="Y28" s="138"/>
      <c r="Z28" s="77"/>
      <c r="AA28" s="26"/>
    </row>
    <row r="29" spans="1:27" ht="15.75" thickBot="1">
      <c r="A29" s="24"/>
      <c r="B29" s="58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25"/>
      <c r="N29" s="135"/>
      <c r="O29" s="136"/>
      <c r="P29" s="68"/>
      <c r="Q29" s="25"/>
      <c r="R29" s="58"/>
      <c r="S29" s="135"/>
      <c r="T29" s="136"/>
      <c r="U29" s="68"/>
      <c r="V29" s="25"/>
      <c r="W29" s="69"/>
      <c r="X29" s="139"/>
      <c r="Y29" s="140"/>
      <c r="Z29" s="77"/>
      <c r="AA29" s="26"/>
    </row>
    <row r="30" spans="1:27" ht="13.5">
      <c r="A30" s="24"/>
      <c r="B30" s="58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68"/>
      <c r="Q30" s="25"/>
      <c r="R30" s="58"/>
      <c r="S30" s="25"/>
      <c r="T30" s="25"/>
      <c r="U30" s="68"/>
      <c r="V30" s="25"/>
      <c r="W30" s="69"/>
      <c r="X30" s="111" t="s">
        <v>70</v>
      </c>
      <c r="Y30" s="111"/>
      <c r="Z30" s="78"/>
      <c r="AA30" s="26"/>
    </row>
    <row r="31" spans="1:27" ht="14.25" thickBot="1">
      <c r="A31" s="24"/>
      <c r="B31" s="5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68"/>
      <c r="Q31" s="25"/>
      <c r="R31" s="58"/>
      <c r="S31" s="25"/>
      <c r="T31" s="25"/>
      <c r="U31" s="68"/>
      <c r="V31" s="25"/>
      <c r="W31" s="69"/>
      <c r="X31" s="79"/>
      <c r="Y31" s="79"/>
      <c r="Z31" s="78"/>
      <c r="AA31" s="26"/>
    </row>
    <row r="32" spans="1:27" ht="15" customHeight="1">
      <c r="A32" s="24"/>
      <c r="B32" s="58"/>
      <c r="C32" s="142" t="s">
        <v>88</v>
      </c>
      <c r="D32" s="142"/>
      <c r="E32" s="142"/>
      <c r="F32" s="142"/>
      <c r="G32" s="142"/>
      <c r="H32" s="142"/>
      <c r="I32" s="142"/>
      <c r="J32" s="142"/>
      <c r="K32" s="25"/>
      <c r="L32" s="25"/>
      <c r="M32" s="25"/>
      <c r="N32" s="170">
        <f>VLOOKUP(C11,Sheet2!A14:E25,5,FALSE)</f>
        <v>1140</v>
      </c>
      <c r="O32" s="171"/>
      <c r="P32" s="68"/>
      <c r="Q32" s="25"/>
      <c r="R32" s="58"/>
      <c r="S32" s="170">
        <f>VLOOKUP(D11,Sheet2!A27:F48,5,FALSE)</f>
        <v>1140</v>
      </c>
      <c r="T32" s="171"/>
      <c r="U32" s="68"/>
      <c r="V32" s="25"/>
      <c r="W32" s="69"/>
      <c r="X32" s="143">
        <f>N32-S32</f>
        <v>0</v>
      </c>
      <c r="Y32" s="144"/>
      <c r="Z32" s="76"/>
      <c r="AA32" s="26"/>
    </row>
    <row r="33" spans="1:27" ht="15" customHeight="1" thickBot="1">
      <c r="A33" s="24"/>
      <c r="B33" s="58"/>
      <c r="C33" s="142"/>
      <c r="D33" s="142"/>
      <c r="E33" s="142"/>
      <c r="F33" s="142"/>
      <c r="G33" s="142"/>
      <c r="H33" s="142"/>
      <c r="I33" s="142"/>
      <c r="J33" s="142"/>
      <c r="K33" s="25"/>
      <c r="L33" s="25"/>
      <c r="M33" s="25"/>
      <c r="N33" s="172"/>
      <c r="O33" s="173"/>
      <c r="P33" s="68"/>
      <c r="Q33" s="25"/>
      <c r="R33" s="58"/>
      <c r="S33" s="172"/>
      <c r="T33" s="173"/>
      <c r="U33" s="68"/>
      <c r="V33" s="25"/>
      <c r="W33" s="69"/>
      <c r="X33" s="145"/>
      <c r="Y33" s="146"/>
      <c r="Z33" s="76"/>
      <c r="AA33" s="26"/>
    </row>
    <row r="34" spans="1:27" ht="13.5">
      <c r="A34" s="24"/>
      <c r="B34" s="58"/>
      <c r="C34" s="25"/>
      <c r="D34" s="174" t="s">
        <v>89</v>
      </c>
      <c r="E34" s="174"/>
      <c r="F34" s="174"/>
      <c r="G34" s="174"/>
      <c r="H34" s="174"/>
      <c r="I34" s="174"/>
      <c r="J34" s="25"/>
      <c r="K34" s="25"/>
      <c r="L34" s="25"/>
      <c r="M34" s="25"/>
      <c r="N34" s="147" t="str">
        <f>VLOOKUP(C11,Sheet2!A14:E25,4,FALSE)&amp;" oz PER SERVING"</f>
        <v>0.6 oz PER SERVING</v>
      </c>
      <c r="O34" s="147"/>
      <c r="P34" s="68"/>
      <c r="Q34" s="25"/>
      <c r="R34" s="58"/>
      <c r="S34" s="147" t="str">
        <f>VLOOKUP(D11,Sheet2!A27:D48,4,FALSE)&amp;" oz PER SERVING"</f>
        <v>0.6 oz PER SERVING</v>
      </c>
      <c r="T34" s="147"/>
      <c r="U34" s="68"/>
      <c r="V34" s="25"/>
      <c r="W34" s="69"/>
      <c r="X34" s="111" t="s">
        <v>84</v>
      </c>
      <c r="Y34" s="111"/>
      <c r="Z34" s="76"/>
      <c r="AA34" s="26"/>
    </row>
    <row r="35" spans="1:27" ht="14.25" thickBot="1">
      <c r="A35" s="24"/>
      <c r="B35" s="5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68"/>
      <c r="Q35" s="25"/>
      <c r="R35" s="58"/>
      <c r="S35" s="25"/>
      <c r="T35" s="25"/>
      <c r="U35" s="68"/>
      <c r="V35" s="25"/>
      <c r="W35" s="69"/>
      <c r="X35" s="75"/>
      <c r="Y35" s="75"/>
      <c r="Z35" s="76"/>
      <c r="AA35" s="26"/>
    </row>
    <row r="36" spans="1:27" ht="18.75" customHeight="1">
      <c r="A36" s="24"/>
      <c r="B36" s="58"/>
      <c r="C36" s="142" t="s">
        <v>61</v>
      </c>
      <c r="D36" s="142"/>
      <c r="E36" s="142"/>
      <c r="F36" s="142"/>
      <c r="G36" s="25"/>
      <c r="H36" s="25"/>
      <c r="I36" s="25"/>
      <c r="J36" s="25"/>
      <c r="K36" s="25"/>
      <c r="L36" s="25"/>
      <c r="M36" s="25"/>
      <c r="N36" s="177">
        <f>N20/N32</f>
        <v>0</v>
      </c>
      <c r="O36" s="178"/>
      <c r="P36" s="68"/>
      <c r="Q36" s="25"/>
      <c r="R36" s="58"/>
      <c r="S36" s="177">
        <f>S20/S32</f>
        <v>0</v>
      </c>
      <c r="T36" s="178"/>
      <c r="U36" s="68"/>
      <c r="V36" s="25"/>
      <c r="W36" s="69"/>
      <c r="X36" s="181">
        <f>N36-S36</f>
        <v>0</v>
      </c>
      <c r="Y36" s="182"/>
      <c r="Z36" s="76"/>
      <c r="AA36" s="26"/>
    </row>
    <row r="37" spans="1:27" ht="14.25" thickBot="1">
      <c r="A37" s="24"/>
      <c r="B37" s="58"/>
      <c r="C37" s="142"/>
      <c r="D37" s="142"/>
      <c r="E37" s="142"/>
      <c r="F37" s="142"/>
      <c r="G37" s="25"/>
      <c r="H37" s="25"/>
      <c r="I37" s="25"/>
      <c r="J37" s="25"/>
      <c r="K37" s="25"/>
      <c r="L37" s="25"/>
      <c r="M37" s="25"/>
      <c r="N37" s="179"/>
      <c r="O37" s="180"/>
      <c r="P37" s="68"/>
      <c r="Q37" s="25"/>
      <c r="R37" s="58"/>
      <c r="S37" s="179"/>
      <c r="T37" s="180"/>
      <c r="U37" s="68"/>
      <c r="V37" s="25"/>
      <c r="W37" s="69"/>
      <c r="X37" s="183"/>
      <c r="Y37" s="184"/>
      <c r="Z37" s="76"/>
      <c r="AA37" s="26"/>
    </row>
    <row r="38" spans="1:27" ht="13.5">
      <c r="A38" s="24"/>
      <c r="B38" s="58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8"/>
      <c r="Q38" s="25"/>
      <c r="R38" s="58"/>
      <c r="S38" s="25"/>
      <c r="T38" s="25"/>
      <c r="U38" s="68"/>
      <c r="V38" s="25"/>
      <c r="W38" s="69"/>
      <c r="X38" s="111" t="s">
        <v>60</v>
      </c>
      <c r="Y38" s="111"/>
      <c r="Z38" s="76"/>
      <c r="AA38" s="26"/>
    </row>
    <row r="39" spans="1:27" ht="14.25" thickBot="1">
      <c r="A39" s="24"/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2"/>
      <c r="Q39" s="25"/>
      <c r="R39" s="80"/>
      <c r="S39" s="81"/>
      <c r="T39" s="81"/>
      <c r="U39" s="82"/>
      <c r="V39" s="25"/>
      <c r="W39" s="83"/>
      <c r="X39" s="84"/>
      <c r="Y39" s="84"/>
      <c r="Z39" s="85"/>
      <c r="AA39" s="26"/>
    </row>
    <row r="40" spans="1:27" ht="13.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6"/>
    </row>
    <row r="41" spans="1:27" ht="13.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6"/>
    </row>
    <row r="42" spans="1:27" ht="13.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176" t="s">
        <v>64</v>
      </c>
      <c r="V42" s="176"/>
      <c r="W42" s="176"/>
      <c r="X42" s="176"/>
      <c r="Y42" s="176"/>
      <c r="Z42" s="176"/>
      <c r="AA42" s="26"/>
    </row>
    <row r="43" spans="1:27" ht="15.75" customHeight="1">
      <c r="A43" s="24"/>
      <c r="B43" s="25"/>
      <c r="C43" s="175" t="s">
        <v>62</v>
      </c>
      <c r="D43" s="175"/>
      <c r="E43" s="175"/>
      <c r="F43" s="175"/>
      <c r="G43" s="211">
        <f>-X36</f>
        <v>0</v>
      </c>
      <c r="H43" s="211"/>
      <c r="I43" s="175" t="s">
        <v>68</v>
      </c>
      <c r="J43" s="175"/>
      <c r="K43" s="175"/>
      <c r="L43" s="175"/>
      <c r="M43" s="175">
        <f>N32</f>
        <v>1140</v>
      </c>
      <c r="N43" s="175"/>
      <c r="O43" s="175" t="s">
        <v>63</v>
      </c>
      <c r="P43" s="175"/>
      <c r="Q43" s="175"/>
      <c r="R43" s="175"/>
      <c r="S43" s="175"/>
      <c r="T43" s="175"/>
      <c r="U43" s="176"/>
      <c r="V43" s="176"/>
      <c r="W43" s="176"/>
      <c r="X43" s="176"/>
      <c r="Y43" s="176"/>
      <c r="Z43" s="176"/>
      <c r="AA43" s="26"/>
    </row>
    <row r="44" spans="1:27" ht="19.5" customHeight="1" thickBot="1">
      <c r="A44" s="24"/>
      <c r="B44" s="25"/>
      <c r="C44" s="175"/>
      <c r="D44" s="175"/>
      <c r="E44" s="175"/>
      <c r="F44" s="175"/>
      <c r="G44" s="211"/>
      <c r="H44" s="211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6"/>
      <c r="V44" s="176"/>
      <c r="W44" s="176"/>
      <c r="X44" s="176"/>
      <c r="Y44" s="176"/>
      <c r="Z44" s="176"/>
      <c r="AA44" s="26"/>
    </row>
    <row r="45" spans="1:27" ht="16.5" customHeight="1" thickTop="1">
      <c r="A45" s="24"/>
      <c r="B45" s="25"/>
      <c r="C45" s="168" t="s">
        <v>66</v>
      </c>
      <c r="D45" s="168"/>
      <c r="E45" s="168"/>
      <c r="F45" s="168"/>
      <c r="G45" s="194">
        <f>G43*M43</f>
        <v>0</v>
      </c>
      <c r="H45" s="195"/>
      <c r="I45" s="200" t="s">
        <v>67</v>
      </c>
      <c r="J45" s="168"/>
      <c r="K45" s="168"/>
      <c r="L45" s="201"/>
      <c r="M45" s="160">
        <v>0</v>
      </c>
      <c r="N45" s="161"/>
      <c r="O45" s="167" t="s">
        <v>90</v>
      </c>
      <c r="P45" s="168"/>
      <c r="Q45" s="168"/>
      <c r="R45" s="168"/>
      <c r="S45" s="168"/>
      <c r="T45" s="169"/>
      <c r="U45" s="202">
        <f>G45*M45</f>
        <v>0</v>
      </c>
      <c r="V45" s="203"/>
      <c r="W45" s="203"/>
      <c r="X45" s="203"/>
      <c r="Y45" s="203"/>
      <c r="Z45" s="204"/>
      <c r="AA45" s="26"/>
    </row>
    <row r="46" spans="1:27" ht="15" customHeight="1">
      <c r="A46" s="24"/>
      <c r="B46" s="25"/>
      <c r="C46" s="168"/>
      <c r="D46" s="168"/>
      <c r="E46" s="168"/>
      <c r="F46" s="168"/>
      <c r="G46" s="196"/>
      <c r="H46" s="197"/>
      <c r="I46" s="200"/>
      <c r="J46" s="168"/>
      <c r="K46" s="168"/>
      <c r="L46" s="201"/>
      <c r="M46" s="162"/>
      <c r="N46" s="163"/>
      <c r="O46" s="167"/>
      <c r="P46" s="168"/>
      <c r="Q46" s="168"/>
      <c r="R46" s="168"/>
      <c r="S46" s="168"/>
      <c r="T46" s="169"/>
      <c r="U46" s="205"/>
      <c r="V46" s="206"/>
      <c r="W46" s="206"/>
      <c r="X46" s="206"/>
      <c r="Y46" s="206"/>
      <c r="Z46" s="207"/>
      <c r="AA46" s="26"/>
    </row>
    <row r="47" spans="1:27" ht="15.75" customHeight="1" thickBot="1">
      <c r="A47" s="24"/>
      <c r="B47" s="25"/>
      <c r="C47" s="168"/>
      <c r="D47" s="168"/>
      <c r="E47" s="168"/>
      <c r="F47" s="168"/>
      <c r="G47" s="198"/>
      <c r="H47" s="199"/>
      <c r="I47" s="200"/>
      <c r="J47" s="168"/>
      <c r="K47" s="168"/>
      <c r="L47" s="201"/>
      <c r="M47" s="164"/>
      <c r="N47" s="165"/>
      <c r="O47" s="167"/>
      <c r="P47" s="168"/>
      <c r="Q47" s="168"/>
      <c r="R47" s="168"/>
      <c r="S47" s="168"/>
      <c r="T47" s="169"/>
      <c r="U47" s="208"/>
      <c r="V47" s="209"/>
      <c r="W47" s="209"/>
      <c r="X47" s="209"/>
      <c r="Y47" s="209"/>
      <c r="Z47" s="210"/>
      <c r="AA47" s="26"/>
    </row>
    <row r="48" spans="1:27" ht="13.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166" t="s">
        <v>58</v>
      </c>
      <c r="N48" s="16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6"/>
    </row>
    <row r="49" spans="1:27" ht="13.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12" t="s">
        <v>87</v>
      </c>
      <c r="N49" s="112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6"/>
    </row>
    <row r="50" spans="1:27" ht="14.25" thickBo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12"/>
      <c r="N50" s="112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6"/>
    </row>
    <row r="51" spans="1:27" ht="15.75" customHeight="1">
      <c r="A51" s="24"/>
      <c r="B51" s="25"/>
      <c r="C51" s="189" t="s">
        <v>85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 t="s">
        <v>69</v>
      </c>
      <c r="P51" s="189"/>
      <c r="Q51" s="86"/>
      <c r="R51" s="86"/>
      <c r="S51" s="185">
        <f>U45*52</f>
        <v>0</v>
      </c>
      <c r="T51" s="186"/>
      <c r="U51" s="186"/>
      <c r="V51" s="186"/>
      <c r="W51" s="186"/>
      <c r="X51" s="186"/>
      <c r="Y51" s="186"/>
      <c r="Z51" s="187"/>
      <c r="AA51" s="26"/>
    </row>
    <row r="52" spans="1:27" ht="15" customHeight="1">
      <c r="A52" s="24"/>
      <c r="B52" s="25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86"/>
      <c r="R52" s="86"/>
      <c r="S52" s="188"/>
      <c r="T52" s="189"/>
      <c r="U52" s="189"/>
      <c r="V52" s="189"/>
      <c r="W52" s="189"/>
      <c r="X52" s="189"/>
      <c r="Y52" s="189"/>
      <c r="Z52" s="190"/>
      <c r="AA52" s="26"/>
    </row>
    <row r="53" spans="1:27" ht="15" customHeight="1">
      <c r="A53" s="24"/>
      <c r="B53" s="25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86"/>
      <c r="R53" s="86"/>
      <c r="S53" s="188"/>
      <c r="T53" s="189"/>
      <c r="U53" s="189"/>
      <c r="V53" s="189"/>
      <c r="W53" s="189"/>
      <c r="X53" s="189"/>
      <c r="Y53" s="189"/>
      <c r="Z53" s="190"/>
      <c r="AA53" s="26"/>
    </row>
    <row r="54" spans="1:27" ht="15.75" customHeight="1" thickBot="1">
      <c r="A54" s="24"/>
      <c r="B54" s="25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86"/>
      <c r="R54" s="86"/>
      <c r="S54" s="191"/>
      <c r="T54" s="192"/>
      <c r="U54" s="192"/>
      <c r="V54" s="192"/>
      <c r="W54" s="192"/>
      <c r="X54" s="192"/>
      <c r="Y54" s="192"/>
      <c r="Z54" s="193"/>
      <c r="AA54" s="26"/>
    </row>
    <row r="55" spans="1:27" ht="13.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6"/>
    </row>
    <row r="56" spans="1:27" ht="14.25" thickBot="1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</row>
    <row r="57" ht="14.25" thickTop="1"/>
  </sheetData>
  <sheetProtection password="9460" sheet="1" objects="1" scenarios="1" selectLockedCells="1"/>
  <mergeCells count="65">
    <mergeCell ref="N17:O17"/>
    <mergeCell ref="S51:Z54"/>
    <mergeCell ref="C51:N54"/>
    <mergeCell ref="O51:P54"/>
    <mergeCell ref="C45:F47"/>
    <mergeCell ref="G45:H47"/>
    <mergeCell ref="I45:L47"/>
    <mergeCell ref="U45:Z47"/>
    <mergeCell ref="G43:H44"/>
    <mergeCell ref="I43:L44"/>
    <mergeCell ref="U42:Z44"/>
    <mergeCell ref="C43:F44"/>
    <mergeCell ref="N36:O37"/>
    <mergeCell ref="S36:T37"/>
    <mergeCell ref="X36:Y37"/>
    <mergeCell ref="X38:Y38"/>
    <mergeCell ref="O45:T47"/>
    <mergeCell ref="C32:J33"/>
    <mergeCell ref="N32:O33"/>
    <mergeCell ref="S32:T33"/>
    <mergeCell ref="D34:I34"/>
    <mergeCell ref="C36:F37"/>
    <mergeCell ref="O43:T44"/>
    <mergeCell ref="M43:N44"/>
    <mergeCell ref="K20:K22"/>
    <mergeCell ref="J20:J22"/>
    <mergeCell ref="J24:J26"/>
    <mergeCell ref="M45:N47"/>
    <mergeCell ref="M48:N48"/>
    <mergeCell ref="M49:N50"/>
    <mergeCell ref="C28:L29"/>
    <mergeCell ref="S22:T24"/>
    <mergeCell ref="C22:G24"/>
    <mergeCell ref="X32:Y33"/>
    <mergeCell ref="N34:O34"/>
    <mergeCell ref="S34:T34"/>
    <mergeCell ref="X34:Y34"/>
    <mergeCell ref="H20:I22"/>
    <mergeCell ref="H24:I26"/>
    <mergeCell ref="K24:K26"/>
    <mergeCell ref="N20:O21"/>
    <mergeCell ref="X22:Y24"/>
    <mergeCell ref="N28:O29"/>
    <mergeCell ref="S28:T29"/>
    <mergeCell ref="X28:Y29"/>
    <mergeCell ref="N22:O24"/>
    <mergeCell ref="X30:Y30"/>
    <mergeCell ref="M12:S12"/>
    <mergeCell ref="X20:Y21"/>
    <mergeCell ref="S20:T21"/>
    <mergeCell ref="R17:U17"/>
    <mergeCell ref="N15:R15"/>
    <mergeCell ref="M13:T14"/>
    <mergeCell ref="X14:Y17"/>
    <mergeCell ref="S19:T19"/>
    <mergeCell ref="L20:M21"/>
    <mergeCell ref="A4:AA6"/>
    <mergeCell ref="A7:AA8"/>
    <mergeCell ref="A9:AA10"/>
    <mergeCell ref="D15:E15"/>
    <mergeCell ref="G13:J14"/>
    <mergeCell ref="C13:C14"/>
    <mergeCell ref="D13:E14"/>
    <mergeCell ref="F13:F14"/>
    <mergeCell ref="G15:H15"/>
  </mergeCells>
  <printOptions/>
  <pageMargins left="0.7" right="0.7" top="0.75" bottom="0.75" header="0.3" footer="0.3"/>
  <pageSetup fitToHeight="0" fitToWidth="1" horizontalDpi="600" verticalDpi="600" orientation="landscape" scale="5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8"/>
  <sheetViews>
    <sheetView zoomScalePageLayoutView="0" workbookViewId="0" topLeftCell="A1">
      <selection activeCell="D27" sqref="D27"/>
    </sheetView>
  </sheetViews>
  <sheetFormatPr defaultColWidth="9.28125" defaultRowHeight="15"/>
  <cols>
    <col min="1" max="1" width="8.00390625" style="13" bestFit="1" customWidth="1"/>
    <col min="2" max="2" width="15.140625" style="14" bestFit="1" customWidth="1"/>
    <col min="3" max="3" width="14.00390625" style="13" bestFit="1" customWidth="1"/>
    <col min="4" max="4" width="28.7109375" style="13" bestFit="1" customWidth="1"/>
    <col min="5" max="5" width="66.28125" style="11" bestFit="1" customWidth="1"/>
    <col min="6" max="6" width="6.28125" style="11" bestFit="1" customWidth="1"/>
    <col min="7" max="7" width="11.28125" style="11" bestFit="1" customWidth="1"/>
    <col min="8" max="8" width="33.28125" style="11" bestFit="1" customWidth="1"/>
    <col min="9" max="9" width="22.7109375" style="11" bestFit="1" customWidth="1"/>
    <col min="10" max="16384" width="9.28125" style="11" customWidth="1"/>
  </cols>
  <sheetData>
    <row r="1" spans="1:9" ht="12.75">
      <c r="A1" s="9" t="s">
        <v>13</v>
      </c>
      <c r="B1" s="10" t="s">
        <v>3</v>
      </c>
      <c r="C1" s="9" t="s">
        <v>14</v>
      </c>
      <c r="D1" s="9" t="s">
        <v>5</v>
      </c>
      <c r="G1" s="12" t="s">
        <v>6</v>
      </c>
      <c r="H1" s="12" t="s">
        <v>5</v>
      </c>
      <c r="I1" s="12" t="s">
        <v>7</v>
      </c>
    </row>
    <row r="2" spans="1:10" ht="12.75">
      <c r="A2" s="13">
        <v>190025</v>
      </c>
      <c r="B2" s="20" t="s">
        <v>103</v>
      </c>
      <c r="C2" s="13" t="s">
        <v>91</v>
      </c>
      <c r="D2" s="13" t="s">
        <v>71</v>
      </c>
      <c r="E2" s="11" t="str">
        <f>"     "&amp;A2&amp;"          "&amp;B2&amp;"       "&amp;C2&amp;"                "&amp;D2</f>
        <v>     190025          50758108230601       MOLY572                6 / 114 oz Pouch Pack</v>
      </c>
      <c r="G2" s="16" t="s">
        <v>18</v>
      </c>
      <c r="H2" s="15" t="s">
        <v>74</v>
      </c>
      <c r="I2" s="16" t="s">
        <v>35</v>
      </c>
      <c r="J2" s="11" t="str">
        <f>G2&amp;"            "&amp;H2</f>
        <v>HUNT'S            12 / 14 oz Red Squeeze Bottles</v>
      </c>
    </row>
    <row r="3" spans="1:10" ht="12.75">
      <c r="A3" s="13">
        <v>367340</v>
      </c>
      <c r="B3" s="20" t="s">
        <v>104</v>
      </c>
      <c r="C3" s="13" t="s">
        <v>98</v>
      </c>
      <c r="D3" s="13" t="s">
        <v>52</v>
      </c>
      <c r="E3" s="11" t="str">
        <f>"     "&amp;A3&amp;"          "&amp;B3&amp;"       "&amp;C3&amp;"               "&amp;D3</f>
        <v>     367340          50758108436935       MOLY57D               2 / 1.5 Gallon Dispenser Pouch Pack</v>
      </c>
      <c r="G3" s="16" t="s">
        <v>20</v>
      </c>
      <c r="H3" s="15" t="s">
        <v>75</v>
      </c>
      <c r="I3" s="16" t="s">
        <v>35</v>
      </c>
      <c r="J3" s="11" t="str">
        <f>G3&amp;"              "&amp;H3</f>
        <v>HEINZ              24 / 14 oz Red Squeeze Bottles</v>
      </c>
    </row>
    <row r="4" spans="1:10" ht="12.75">
      <c r="A4" s="13">
        <v>173459</v>
      </c>
      <c r="B4" s="20" t="s">
        <v>105</v>
      </c>
      <c r="C4" s="13" t="s">
        <v>92</v>
      </c>
      <c r="D4" s="13" t="s">
        <v>48</v>
      </c>
      <c r="E4" s="11" t="str">
        <f>"     "&amp;A4&amp;"          "&amp;B4&amp;"       "&amp;C4&amp;"                "&amp;D4</f>
        <v>     173459          50758108040262       MOLY599                6 / # 10 Cans</v>
      </c>
      <c r="G4" s="16" t="s">
        <v>18</v>
      </c>
      <c r="H4" s="15" t="s">
        <v>76</v>
      </c>
      <c r="I4" s="16" t="s">
        <v>35</v>
      </c>
      <c r="J4" s="11" t="str">
        <f>G4&amp;"            "&amp;H4</f>
        <v>HUNT'S            12 / 17 oz Red Squeeze Bottles</v>
      </c>
    </row>
    <row r="5" spans="1:10" ht="12.75">
      <c r="A5" s="13">
        <v>271992</v>
      </c>
      <c r="B5" s="20" t="s">
        <v>106</v>
      </c>
      <c r="C5" s="13" t="s">
        <v>93</v>
      </c>
      <c r="D5" s="13" t="s">
        <v>49</v>
      </c>
      <c r="E5" s="11" t="str">
        <f>"     "&amp;A5&amp;"          "&amp;B5&amp;"       "&amp;C5&amp;"               "&amp;D5</f>
        <v>     271992          50758108036593       MOLY59G               1000 / 9 gram Packets</v>
      </c>
      <c r="G5" s="16" t="s">
        <v>18</v>
      </c>
      <c r="H5" s="15" t="s">
        <v>77</v>
      </c>
      <c r="I5" s="16" t="s">
        <v>35</v>
      </c>
      <c r="J5" s="11" t="str">
        <f>G5&amp;"            "&amp;H5</f>
        <v>HUNT'S            20 / 17 oz Red Squeeze Bottles</v>
      </c>
    </row>
    <row r="6" spans="1:10" ht="12.75">
      <c r="A6" s="13">
        <v>273032</v>
      </c>
      <c r="B6" s="14">
        <v>50758108073376</v>
      </c>
      <c r="C6" s="13" t="s">
        <v>99</v>
      </c>
      <c r="D6" s="13" t="s">
        <v>101</v>
      </c>
      <c r="E6" s="11" t="str">
        <f>"     "&amp;A6&amp;"          "&amp;B6&amp;"       "&amp;C6&amp;"       "&amp;D6</f>
        <v>     273032          50758108073376       MOLY59GC200       200 / 9 gram Packets</v>
      </c>
      <c r="G6" s="16" t="s">
        <v>20</v>
      </c>
      <c r="H6" s="18" t="s">
        <v>78</v>
      </c>
      <c r="I6" s="16" t="s">
        <v>35</v>
      </c>
      <c r="J6" s="11" t="str">
        <f>G6&amp;"              "&amp;H6</f>
        <v>HEINZ              30 / 20 oz Red Inverted Squeeze Bottles</v>
      </c>
    </row>
    <row r="7" spans="1:10" ht="12.75">
      <c r="A7" s="13">
        <v>271993</v>
      </c>
      <c r="B7" s="14">
        <v>50758108036609</v>
      </c>
      <c r="C7" s="13" t="s">
        <v>100</v>
      </c>
      <c r="D7" s="13" t="s">
        <v>102</v>
      </c>
      <c r="E7" s="11" t="str">
        <f>"     "&amp;A7&amp;"          "&amp;B7&amp;"       "&amp;C7&amp;"       "&amp;D7</f>
        <v>     271993          50758108036609       MOLY59GC500       500 / 9 gram Packets</v>
      </c>
      <c r="G7" s="16" t="s">
        <v>20</v>
      </c>
      <c r="H7" s="18" t="s">
        <v>79</v>
      </c>
      <c r="I7" s="16" t="s">
        <v>35</v>
      </c>
      <c r="J7" s="11" t="str">
        <f>G7&amp;"              "&amp;H7</f>
        <v>HEINZ              20 / 20 oz Clear Inverted Squeeze Bottles</v>
      </c>
    </row>
    <row r="8" spans="1:10" ht="12.75">
      <c r="A8" s="13">
        <v>165056</v>
      </c>
      <c r="B8" s="20" t="s">
        <v>107</v>
      </c>
      <c r="C8" s="13" t="s">
        <v>94</v>
      </c>
      <c r="D8" s="13" t="s">
        <v>72</v>
      </c>
      <c r="E8" s="11" t="str">
        <f>"     "&amp;A8&amp;"          "&amp;B8&amp;"       "&amp;C8&amp;"                "&amp;D8</f>
        <v>     165056          50758108373889       MOLY59P                6 / 114 oz Jug</v>
      </c>
      <c r="G8" s="17" t="s">
        <v>18</v>
      </c>
      <c r="H8" s="18" t="s">
        <v>80</v>
      </c>
      <c r="I8" s="16" t="s">
        <v>35</v>
      </c>
      <c r="J8" s="11" t="str">
        <f>G8&amp;"            "&amp;H8</f>
        <v>HUNT'S            12 / 20 oz  Perfect Squeeze Bottle</v>
      </c>
    </row>
    <row r="9" spans="1:10" ht="12.75">
      <c r="A9" s="13">
        <v>173661</v>
      </c>
      <c r="B9" s="20" t="s">
        <v>108</v>
      </c>
      <c r="C9" s="13" t="s">
        <v>95</v>
      </c>
      <c r="D9" s="13" t="s">
        <v>75</v>
      </c>
      <c r="E9" s="11" t="str">
        <f>"     "&amp;A9&amp;"          "&amp;B9&amp;"       "&amp;C9&amp;"              "&amp;D9</f>
        <v>     173661          50758108112051       MOLYA1R              24 / 14 oz Red Squeeze Bottles</v>
      </c>
      <c r="G9" s="17" t="s">
        <v>20</v>
      </c>
      <c r="H9" s="15" t="s">
        <v>81</v>
      </c>
      <c r="I9" s="16" t="s">
        <v>35</v>
      </c>
      <c r="J9" s="11" t="str">
        <f>G9&amp;"              "&amp;H9</f>
        <v>HEINZ              24 / 14 oz  Clear Inverted Squeeze Bottles</v>
      </c>
    </row>
    <row r="10" spans="1:10" ht="12.75">
      <c r="A10" s="13">
        <v>18325</v>
      </c>
      <c r="B10" s="20" t="s">
        <v>109</v>
      </c>
      <c r="C10" s="13" t="s">
        <v>96</v>
      </c>
      <c r="D10" s="13" t="s">
        <v>73</v>
      </c>
      <c r="E10" s="11" t="str">
        <f>"     "&amp;A10&amp;"            "&amp;B10&amp;"       "&amp;C10&amp;"              "&amp;D10</f>
        <v>     18325            50758108230069       MOLYA2R              16 / 20 oz Inverted Bottles</v>
      </c>
      <c r="G10" s="17" t="s">
        <v>20</v>
      </c>
      <c r="H10" s="15" t="s">
        <v>82</v>
      </c>
      <c r="I10" s="16" t="s">
        <v>35</v>
      </c>
      <c r="J10" s="11" t="str">
        <f>G10&amp;"              "&amp;H10</f>
        <v>HEINZ              24 / 14 oz Glass Bottles</v>
      </c>
    </row>
    <row r="11" spans="1:10" ht="12.75">
      <c r="A11" s="13">
        <v>38621</v>
      </c>
      <c r="B11" s="20" t="s">
        <v>110</v>
      </c>
      <c r="C11" s="13" t="s">
        <v>97</v>
      </c>
      <c r="D11" s="13" t="s">
        <v>50</v>
      </c>
      <c r="E11" s="11" t="str">
        <f>"     "&amp;A11&amp;"            "&amp;B11&amp;"       "&amp;C11&amp;"               "&amp;D11</f>
        <v>     38621            50758108230595       MOLYA3G               1 / 3 Gallon Bag-in-Box</v>
      </c>
      <c r="G11" s="17" t="s">
        <v>18</v>
      </c>
      <c r="H11" s="15" t="s">
        <v>82</v>
      </c>
      <c r="I11" s="16" t="s">
        <v>35</v>
      </c>
      <c r="J11" s="11" t="str">
        <f>G11&amp;"             "&amp;H11</f>
        <v>HUNT'S             24 / 14 oz Glass Bottles</v>
      </c>
    </row>
    <row r="12" spans="1:10" ht="12.75">
      <c r="A12" s="13">
        <v>7089724</v>
      </c>
      <c r="B12" s="20" t="s">
        <v>115</v>
      </c>
      <c r="C12" s="13" t="s">
        <v>116</v>
      </c>
      <c r="D12" s="13" t="s">
        <v>117</v>
      </c>
      <c r="E12" s="11" t="str">
        <f>"     "&amp;A12&amp;"        "&amp;B12&amp;"       "&amp;C12&amp;"       "&amp;D12</f>
        <v>     7089724        50758108779001       MOLYQ2RNEL       12 / 20 oz Organic Ketchup Bottles</v>
      </c>
      <c r="G12" s="17" t="s">
        <v>18</v>
      </c>
      <c r="H12" s="15" t="s">
        <v>51</v>
      </c>
      <c r="I12" s="16" t="s">
        <v>35</v>
      </c>
      <c r="J12" s="11" t="str">
        <f>G12&amp;"            "&amp;H12</f>
        <v>HUNT'S            1000 / 9 gm Packets</v>
      </c>
    </row>
    <row r="13" spans="1:10" ht="12.75">
      <c r="A13" s="13">
        <v>2935182</v>
      </c>
      <c r="B13" s="14">
        <v>50758108805380</v>
      </c>
      <c r="C13" s="13" t="s">
        <v>119</v>
      </c>
      <c r="D13" s="13" t="s">
        <v>118</v>
      </c>
      <c r="E13" s="11" t="str">
        <f>"     "&amp;A13&amp;"        "&amp;B13&amp;"       "&amp;C13&amp;"       "&amp;D13</f>
        <v>     2935182        50758108805380       MOLYQ9G       1000 / 9 gram Organic Ketchup Packets</v>
      </c>
      <c r="G13" s="17" t="s">
        <v>20</v>
      </c>
      <c r="H13" s="15" t="s">
        <v>51</v>
      </c>
      <c r="I13" s="16" t="s">
        <v>35</v>
      </c>
      <c r="J13" s="11" t="str">
        <f>G13&amp;"              "&amp;H13</f>
        <v>HEINZ              1000 / 9 gm Packets</v>
      </c>
    </row>
    <row r="14" spans="1:10" ht="12.75">
      <c r="A14" s="13">
        <v>1</v>
      </c>
      <c r="B14" s="14">
        <v>6</v>
      </c>
      <c r="C14" s="13">
        <v>114</v>
      </c>
      <c r="D14" s="91">
        <v>0.6</v>
      </c>
      <c r="E14" s="11">
        <f>ROUNDDOWN(B14*C14/0.6,0)</f>
        <v>1140</v>
      </c>
      <c r="F14" s="11">
        <f aca="true" t="shared" si="0" ref="F14:F24">B14*C14</f>
        <v>684</v>
      </c>
      <c r="G14" s="17" t="s">
        <v>20</v>
      </c>
      <c r="H14" s="19" t="s">
        <v>71</v>
      </c>
      <c r="I14" s="16" t="s">
        <v>35</v>
      </c>
      <c r="J14" s="11" t="str">
        <f>G14&amp;"               "&amp;H14</f>
        <v>HEINZ               6 / 114 oz Pouch Pack</v>
      </c>
    </row>
    <row r="15" spans="1:10" ht="12.75">
      <c r="A15" s="13">
        <v>2</v>
      </c>
      <c r="B15" s="14">
        <v>2</v>
      </c>
      <c r="C15" s="13">
        <v>232</v>
      </c>
      <c r="D15" s="91">
        <v>0.6</v>
      </c>
      <c r="E15" s="11">
        <f>ROUNDDOWN(B15*C15/0.6,0)</f>
        <v>773</v>
      </c>
      <c r="F15" s="11">
        <f t="shared" si="0"/>
        <v>464</v>
      </c>
      <c r="G15" s="16" t="s">
        <v>18</v>
      </c>
      <c r="H15" s="19" t="s">
        <v>71</v>
      </c>
      <c r="I15" s="16" t="s">
        <v>35</v>
      </c>
      <c r="J15" s="11" t="str">
        <f>G15&amp;"              "&amp;H15</f>
        <v>HUNT'S              6 / 114 oz Pouch Pack</v>
      </c>
    </row>
    <row r="16" spans="1:10" ht="12.75">
      <c r="A16" s="13">
        <v>3</v>
      </c>
      <c r="B16" s="14">
        <v>6</v>
      </c>
      <c r="C16" s="13">
        <v>115</v>
      </c>
      <c r="D16" s="91">
        <v>0.6</v>
      </c>
      <c r="E16" s="11">
        <f>ROUNDDOWN(B16*C16/0.6,0)</f>
        <v>1150</v>
      </c>
      <c r="F16" s="11">
        <f t="shared" si="0"/>
        <v>690</v>
      </c>
      <c r="G16" s="17" t="s">
        <v>20</v>
      </c>
      <c r="H16" s="19" t="s">
        <v>52</v>
      </c>
      <c r="I16" s="16" t="s">
        <v>35</v>
      </c>
      <c r="J16" s="11" t="str">
        <f>G16&amp;"               "&amp;H16</f>
        <v>HEINZ               2 / 1.5 Gallon Dispenser Pouch Pack</v>
      </c>
    </row>
    <row r="17" spans="1:10" ht="12.75">
      <c r="A17" s="13">
        <v>4</v>
      </c>
      <c r="B17" s="14">
        <v>1000</v>
      </c>
      <c r="C17" s="13">
        <v>0.3</v>
      </c>
      <c r="D17" s="91">
        <v>0.6</v>
      </c>
      <c r="E17" s="11">
        <v>500</v>
      </c>
      <c r="F17" s="11">
        <f t="shared" si="0"/>
        <v>300</v>
      </c>
      <c r="G17" s="16" t="s">
        <v>18</v>
      </c>
      <c r="H17" s="19" t="s">
        <v>52</v>
      </c>
      <c r="I17" s="16" t="s">
        <v>35</v>
      </c>
      <c r="J17" s="11" t="str">
        <f>G17&amp;"             "&amp;H17</f>
        <v>HUNT'S             2 / 1.5 Gallon Dispenser Pouch Pack</v>
      </c>
    </row>
    <row r="18" spans="1:10" ht="12.75">
      <c r="A18" s="13">
        <v>5</v>
      </c>
      <c r="B18" s="14">
        <v>200</v>
      </c>
      <c r="C18" s="13">
        <v>0.3</v>
      </c>
      <c r="D18" s="91">
        <v>0.6</v>
      </c>
      <c r="E18" s="11">
        <f aca="true" t="shared" si="1" ref="E18:E24">ROUNDDOWN(B18*C18/0.6,0)</f>
        <v>100</v>
      </c>
      <c r="F18" s="11">
        <f t="shared" si="0"/>
        <v>60</v>
      </c>
      <c r="G18" s="17" t="s">
        <v>20</v>
      </c>
      <c r="H18" s="19" t="s">
        <v>50</v>
      </c>
      <c r="I18" s="16" t="s">
        <v>35</v>
      </c>
      <c r="J18" s="11" t="str">
        <f>G18&amp;"               "&amp;H18</f>
        <v>HEINZ               1 / 3 Gallon Bag-in-Box</v>
      </c>
    </row>
    <row r="19" spans="1:10" ht="12.75">
      <c r="A19" s="13">
        <v>6</v>
      </c>
      <c r="B19" s="14">
        <v>500</v>
      </c>
      <c r="C19" s="13">
        <v>0.3</v>
      </c>
      <c r="D19" s="91">
        <v>0.6</v>
      </c>
      <c r="E19" s="11">
        <f t="shared" si="1"/>
        <v>250</v>
      </c>
      <c r="F19" s="11">
        <f t="shared" si="0"/>
        <v>150</v>
      </c>
      <c r="G19" s="16" t="s">
        <v>18</v>
      </c>
      <c r="H19" s="19" t="s">
        <v>50</v>
      </c>
      <c r="I19" s="16" t="s">
        <v>35</v>
      </c>
      <c r="J19" s="11" t="str">
        <f>G19&amp;"             "&amp;H19</f>
        <v>HUNT'S             1 / 3 Gallon Bag-in-Box</v>
      </c>
    </row>
    <row r="20" spans="1:10" ht="12.75">
      <c r="A20" s="13">
        <v>7</v>
      </c>
      <c r="B20" s="14">
        <v>6</v>
      </c>
      <c r="C20" s="13">
        <v>114</v>
      </c>
      <c r="D20" s="91">
        <v>0.6</v>
      </c>
      <c r="E20" s="11">
        <f t="shared" si="1"/>
        <v>1140</v>
      </c>
      <c r="F20" s="11">
        <f t="shared" si="0"/>
        <v>684</v>
      </c>
      <c r="G20" s="17" t="s">
        <v>20</v>
      </c>
      <c r="H20" s="19" t="s">
        <v>48</v>
      </c>
      <c r="I20" s="16" t="s">
        <v>35</v>
      </c>
      <c r="J20" s="11" t="str">
        <f>G20&amp;"               "&amp;H20</f>
        <v>HEINZ               6 / # 10 Cans</v>
      </c>
    </row>
    <row r="21" spans="1:10" ht="12.75">
      <c r="A21" s="13">
        <v>8</v>
      </c>
      <c r="B21" s="14">
        <v>24</v>
      </c>
      <c r="C21" s="13">
        <v>14</v>
      </c>
      <c r="D21" s="91">
        <v>0.6</v>
      </c>
      <c r="E21" s="11">
        <f t="shared" si="1"/>
        <v>560</v>
      </c>
      <c r="F21" s="11">
        <f t="shared" si="0"/>
        <v>336</v>
      </c>
      <c r="G21" s="17" t="s">
        <v>20</v>
      </c>
      <c r="H21" s="19" t="s">
        <v>72</v>
      </c>
      <c r="I21" s="16" t="s">
        <v>35</v>
      </c>
      <c r="J21" s="11" t="str">
        <f>G21&amp;"               "&amp;H21</f>
        <v>HEINZ               6 / 114 oz Jug</v>
      </c>
    </row>
    <row r="22" spans="1:10" ht="12.75">
      <c r="A22" s="13">
        <v>9</v>
      </c>
      <c r="B22" s="14">
        <v>16</v>
      </c>
      <c r="C22" s="13">
        <v>20</v>
      </c>
      <c r="D22" s="91">
        <v>0.6</v>
      </c>
      <c r="E22" s="11">
        <f t="shared" si="1"/>
        <v>533</v>
      </c>
      <c r="F22" s="11">
        <f t="shared" si="0"/>
        <v>320</v>
      </c>
      <c r="G22" s="16" t="s">
        <v>18</v>
      </c>
      <c r="H22" s="19" t="s">
        <v>48</v>
      </c>
      <c r="I22" s="16" t="s">
        <v>35</v>
      </c>
      <c r="J22" s="11" t="str">
        <f>G22&amp;"             "&amp;H22</f>
        <v>HUNT'S             6 / # 10 Cans</v>
      </c>
    </row>
    <row r="23" spans="1:6" ht="12.75">
      <c r="A23" s="13">
        <v>10</v>
      </c>
      <c r="B23" s="14">
        <v>1</v>
      </c>
      <c r="C23" s="13">
        <v>456</v>
      </c>
      <c r="D23" s="91">
        <v>0.6</v>
      </c>
      <c r="E23" s="11">
        <f t="shared" si="1"/>
        <v>760</v>
      </c>
      <c r="F23" s="11">
        <f t="shared" si="0"/>
        <v>456</v>
      </c>
    </row>
    <row r="24" spans="1:6" ht="12.75">
      <c r="A24" s="13">
        <v>11</v>
      </c>
      <c r="B24" s="14">
        <v>12</v>
      </c>
      <c r="C24" s="13">
        <v>20</v>
      </c>
      <c r="D24" s="91">
        <v>0.6</v>
      </c>
      <c r="E24" s="11">
        <f t="shared" si="1"/>
        <v>400</v>
      </c>
      <c r="F24" s="11">
        <f t="shared" si="0"/>
        <v>240</v>
      </c>
    </row>
    <row r="25" spans="1:6" ht="12.75">
      <c r="A25" s="13">
        <v>12</v>
      </c>
      <c r="B25" s="14">
        <v>1000</v>
      </c>
      <c r="C25" s="13">
        <v>0.3</v>
      </c>
      <c r="D25" s="91">
        <v>0.6</v>
      </c>
      <c r="E25" s="11">
        <f>ROUNDDOWN(B25*C25/0.6,0)</f>
        <v>500</v>
      </c>
      <c r="F25" s="11">
        <f>B25*C25</f>
        <v>300</v>
      </c>
    </row>
    <row r="27" spans="1:6" ht="12.75">
      <c r="A27" s="13">
        <v>1</v>
      </c>
      <c r="B27" s="14">
        <v>12</v>
      </c>
      <c r="C27" s="13">
        <v>14</v>
      </c>
      <c r="D27" s="11">
        <v>0.6</v>
      </c>
      <c r="E27" s="11">
        <f>ROUNDDOWN(F27/D27,0)</f>
        <v>280</v>
      </c>
      <c r="F27" s="11">
        <f>B27*C27</f>
        <v>168</v>
      </c>
    </row>
    <row r="28" spans="1:6" ht="12.75">
      <c r="A28" s="13">
        <v>2</v>
      </c>
      <c r="B28" s="14">
        <v>24</v>
      </c>
      <c r="C28" s="13">
        <v>14</v>
      </c>
      <c r="D28" s="11">
        <v>0.6</v>
      </c>
      <c r="E28" s="11">
        <f aca="true" t="shared" si="2" ref="E28:E44">ROUNDDOWN(F28/D28,0)</f>
        <v>560</v>
      </c>
      <c r="F28" s="11">
        <f aca="true" t="shared" si="3" ref="F28:F44">B28*C28</f>
        <v>336</v>
      </c>
    </row>
    <row r="29" spans="1:6" ht="12.75">
      <c r="A29" s="13">
        <v>3</v>
      </c>
      <c r="B29" s="14">
        <v>12</v>
      </c>
      <c r="C29" s="13">
        <v>17</v>
      </c>
      <c r="D29" s="11">
        <v>0.6</v>
      </c>
      <c r="E29" s="11">
        <f t="shared" si="2"/>
        <v>340</v>
      </c>
      <c r="F29" s="11">
        <f t="shared" si="3"/>
        <v>204</v>
      </c>
    </row>
    <row r="30" spans="1:6" ht="12.75">
      <c r="A30" s="13">
        <v>4</v>
      </c>
      <c r="B30" s="14">
        <v>20</v>
      </c>
      <c r="C30" s="13">
        <v>17</v>
      </c>
      <c r="D30" s="11">
        <v>0.6</v>
      </c>
      <c r="E30" s="11">
        <f t="shared" si="2"/>
        <v>566</v>
      </c>
      <c r="F30" s="11">
        <f t="shared" si="3"/>
        <v>340</v>
      </c>
    </row>
    <row r="31" spans="1:6" ht="12.75">
      <c r="A31" s="13">
        <v>5</v>
      </c>
      <c r="B31" s="14">
        <v>30</v>
      </c>
      <c r="C31" s="13">
        <v>20</v>
      </c>
      <c r="D31" s="11">
        <v>0.6</v>
      </c>
      <c r="E31" s="11">
        <f t="shared" si="2"/>
        <v>1000</v>
      </c>
      <c r="F31" s="11">
        <f t="shared" si="3"/>
        <v>600</v>
      </c>
    </row>
    <row r="32" spans="1:6" ht="12.75">
      <c r="A32" s="13">
        <v>6</v>
      </c>
      <c r="B32" s="14">
        <v>20</v>
      </c>
      <c r="C32" s="13">
        <v>20</v>
      </c>
      <c r="D32" s="11">
        <v>0.6</v>
      </c>
      <c r="E32" s="11">
        <f t="shared" si="2"/>
        <v>666</v>
      </c>
      <c r="F32" s="11">
        <f t="shared" si="3"/>
        <v>400</v>
      </c>
    </row>
    <row r="33" spans="1:6" ht="12.75">
      <c r="A33" s="13">
        <v>7</v>
      </c>
      <c r="B33" s="14">
        <v>12</v>
      </c>
      <c r="C33" s="13">
        <v>20</v>
      </c>
      <c r="D33" s="11">
        <v>0.6</v>
      </c>
      <c r="E33" s="11">
        <f t="shared" si="2"/>
        <v>400</v>
      </c>
      <c r="F33" s="11">
        <f t="shared" si="3"/>
        <v>240</v>
      </c>
    </row>
    <row r="34" spans="1:6" ht="12.75">
      <c r="A34" s="13">
        <v>8</v>
      </c>
      <c r="B34" s="14">
        <v>24</v>
      </c>
      <c r="C34" s="13">
        <v>14</v>
      </c>
      <c r="D34" s="11">
        <v>0.6</v>
      </c>
      <c r="E34" s="11">
        <f t="shared" si="2"/>
        <v>560</v>
      </c>
      <c r="F34" s="11">
        <f t="shared" si="3"/>
        <v>336</v>
      </c>
    </row>
    <row r="35" spans="1:6" ht="12.75">
      <c r="A35" s="13">
        <v>9</v>
      </c>
      <c r="B35" s="14">
        <v>24</v>
      </c>
      <c r="C35" s="13">
        <v>14</v>
      </c>
      <c r="D35" s="11">
        <v>0.6</v>
      </c>
      <c r="E35" s="11">
        <f t="shared" si="2"/>
        <v>560</v>
      </c>
      <c r="F35" s="11">
        <f t="shared" si="3"/>
        <v>336</v>
      </c>
    </row>
    <row r="36" spans="1:6" ht="12.75">
      <c r="A36" s="13">
        <v>10</v>
      </c>
      <c r="B36" s="14">
        <v>24</v>
      </c>
      <c r="C36" s="13">
        <v>14</v>
      </c>
      <c r="D36" s="11">
        <v>0.6</v>
      </c>
      <c r="E36" s="11">
        <f t="shared" si="2"/>
        <v>560</v>
      </c>
      <c r="F36" s="11">
        <f t="shared" si="3"/>
        <v>336</v>
      </c>
    </row>
    <row r="37" spans="1:6" ht="12.75">
      <c r="A37" s="13">
        <v>11</v>
      </c>
      <c r="B37" s="14">
        <v>1000</v>
      </c>
      <c r="C37" s="13">
        <v>0.3</v>
      </c>
      <c r="D37" s="11">
        <v>0.6</v>
      </c>
      <c r="E37" s="11">
        <f t="shared" si="2"/>
        <v>500</v>
      </c>
      <c r="F37" s="11">
        <f t="shared" si="3"/>
        <v>300</v>
      </c>
    </row>
    <row r="38" spans="1:6" ht="12.75">
      <c r="A38" s="13">
        <v>12</v>
      </c>
      <c r="B38" s="14">
        <v>1000</v>
      </c>
      <c r="C38" s="13">
        <v>0.3</v>
      </c>
      <c r="D38" s="11">
        <v>0.6</v>
      </c>
      <c r="E38" s="11">
        <f t="shared" si="2"/>
        <v>500</v>
      </c>
      <c r="F38" s="11">
        <f t="shared" si="3"/>
        <v>300</v>
      </c>
    </row>
    <row r="39" spans="1:6" ht="12.75">
      <c r="A39" s="13">
        <v>13</v>
      </c>
      <c r="B39" s="14">
        <v>6</v>
      </c>
      <c r="C39" s="13">
        <v>114</v>
      </c>
      <c r="D39" s="11">
        <v>0.6</v>
      </c>
      <c r="E39" s="11">
        <f t="shared" si="2"/>
        <v>1140</v>
      </c>
      <c r="F39" s="11">
        <f t="shared" si="3"/>
        <v>684</v>
      </c>
    </row>
    <row r="40" spans="1:6" ht="12.75">
      <c r="A40" s="13">
        <v>14</v>
      </c>
      <c r="B40" s="14">
        <v>6</v>
      </c>
      <c r="C40" s="13">
        <v>114</v>
      </c>
      <c r="D40" s="11">
        <v>0.6</v>
      </c>
      <c r="E40" s="11">
        <f t="shared" si="2"/>
        <v>1140</v>
      </c>
      <c r="F40" s="11">
        <f t="shared" si="3"/>
        <v>684</v>
      </c>
    </row>
    <row r="41" spans="1:6" ht="12.75">
      <c r="A41" s="13">
        <v>15</v>
      </c>
      <c r="B41" s="14">
        <v>2</v>
      </c>
      <c r="C41" s="13">
        <v>228</v>
      </c>
      <c r="D41" s="11">
        <v>0.6</v>
      </c>
      <c r="E41" s="11">
        <f t="shared" si="2"/>
        <v>760</v>
      </c>
      <c r="F41" s="11">
        <f t="shared" si="3"/>
        <v>456</v>
      </c>
    </row>
    <row r="42" spans="1:6" ht="12.75">
      <c r="A42" s="13">
        <v>16</v>
      </c>
      <c r="B42" s="14">
        <v>2</v>
      </c>
      <c r="C42" s="13">
        <v>228</v>
      </c>
      <c r="D42" s="11">
        <v>0.6</v>
      </c>
      <c r="E42" s="11">
        <f t="shared" si="2"/>
        <v>760</v>
      </c>
      <c r="F42" s="11">
        <f t="shared" si="3"/>
        <v>456</v>
      </c>
    </row>
    <row r="43" spans="1:6" ht="12.75">
      <c r="A43" s="13">
        <v>17</v>
      </c>
      <c r="B43" s="14">
        <v>1</v>
      </c>
      <c r="C43" s="13">
        <v>456</v>
      </c>
      <c r="D43" s="11">
        <v>0.6</v>
      </c>
      <c r="E43" s="11">
        <f t="shared" si="2"/>
        <v>760</v>
      </c>
      <c r="F43" s="11">
        <f t="shared" si="3"/>
        <v>456</v>
      </c>
    </row>
    <row r="44" spans="1:6" ht="12.75">
      <c r="A44" s="13">
        <v>18</v>
      </c>
      <c r="B44" s="14">
        <v>1</v>
      </c>
      <c r="C44" s="13">
        <v>456</v>
      </c>
      <c r="D44" s="11">
        <v>0.6</v>
      </c>
      <c r="E44" s="11">
        <f t="shared" si="2"/>
        <v>760</v>
      </c>
      <c r="F44" s="11">
        <f t="shared" si="3"/>
        <v>456</v>
      </c>
    </row>
    <row r="45" spans="1:6" ht="12.75">
      <c r="A45" s="13">
        <v>19</v>
      </c>
      <c r="B45" s="14">
        <v>6</v>
      </c>
      <c r="C45" s="13">
        <v>114</v>
      </c>
      <c r="D45" s="11">
        <v>0.6</v>
      </c>
      <c r="E45" s="11">
        <f>ROUNDDOWN(F45/D45,0)</f>
        <v>1140</v>
      </c>
      <c r="F45" s="11">
        <f>B45*C45</f>
        <v>684</v>
      </c>
    </row>
    <row r="46" spans="1:6" ht="12.75">
      <c r="A46" s="13">
        <v>20</v>
      </c>
      <c r="B46" s="14">
        <v>6</v>
      </c>
      <c r="C46" s="13">
        <v>114</v>
      </c>
      <c r="D46" s="11">
        <v>0.6</v>
      </c>
      <c r="E46" s="11">
        <f>ROUNDDOWN(F46/D46,0)</f>
        <v>1140</v>
      </c>
      <c r="F46" s="11">
        <f>B46*C46</f>
        <v>684</v>
      </c>
    </row>
    <row r="47" spans="1:6" ht="12.75">
      <c r="A47" s="13">
        <v>21</v>
      </c>
      <c r="B47" s="14">
        <v>6</v>
      </c>
      <c r="C47" s="13">
        <v>114</v>
      </c>
      <c r="D47" s="11">
        <v>0.6</v>
      </c>
      <c r="E47" s="11">
        <f>ROUNDDOWN(F47/D47,0)</f>
        <v>1140</v>
      </c>
      <c r="F47" s="11">
        <f>B47*C47</f>
        <v>684</v>
      </c>
    </row>
    <row r="48" ht="12.75">
      <c r="A48" s="13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selection activeCell="A1" sqref="A1:C24"/>
    </sheetView>
  </sheetViews>
  <sheetFormatPr defaultColWidth="9.28125" defaultRowHeight="15"/>
  <cols>
    <col min="1" max="2" width="23.28125" style="4" bestFit="1" customWidth="1"/>
    <col min="3" max="3" width="38.7109375" style="4" bestFit="1" customWidth="1"/>
    <col min="4" max="16384" width="9.28125" style="4" customWidth="1"/>
  </cols>
  <sheetData>
    <row r="1" spans="1:3" ht="15">
      <c r="A1" s="7" t="s">
        <v>5</v>
      </c>
      <c r="B1" s="7" t="s">
        <v>6</v>
      </c>
      <c r="C1" s="7" t="s">
        <v>7</v>
      </c>
    </row>
    <row r="2" spans="1:3" ht="15">
      <c r="A2" s="3" t="s">
        <v>16</v>
      </c>
      <c r="B2" s="4" t="s">
        <v>18</v>
      </c>
      <c r="C2" s="4" t="s">
        <v>17</v>
      </c>
    </row>
    <row r="3" spans="1:3" ht="15">
      <c r="A3" s="3" t="s">
        <v>19</v>
      </c>
      <c r="B3" s="4" t="s">
        <v>20</v>
      </c>
      <c r="C3" s="4" t="s">
        <v>21</v>
      </c>
    </row>
    <row r="4" spans="1:3" ht="15">
      <c r="A4" s="3" t="s">
        <v>22</v>
      </c>
      <c r="B4" s="4" t="s">
        <v>18</v>
      </c>
      <c r="C4" s="4" t="s">
        <v>21</v>
      </c>
    </row>
    <row r="5" spans="1:3" ht="15">
      <c r="A5" s="3" t="s">
        <v>23</v>
      </c>
      <c r="B5" s="4" t="s">
        <v>18</v>
      </c>
      <c r="C5" s="6" t="s">
        <v>24</v>
      </c>
    </row>
    <row r="6" spans="1:3" ht="15">
      <c r="A6" s="5" t="s">
        <v>25</v>
      </c>
      <c r="B6" s="4" t="s">
        <v>26</v>
      </c>
      <c r="C6" s="6" t="s">
        <v>21</v>
      </c>
    </row>
    <row r="7" spans="1:3" ht="15">
      <c r="A7" s="5" t="s">
        <v>27</v>
      </c>
      <c r="B7" s="6" t="s">
        <v>26</v>
      </c>
      <c r="C7" s="6" t="s">
        <v>28</v>
      </c>
    </row>
    <row r="8" spans="1:3" ht="15">
      <c r="A8" s="5" t="s">
        <v>29</v>
      </c>
      <c r="B8" s="6" t="s">
        <v>30</v>
      </c>
      <c r="C8" s="6" t="s">
        <v>31</v>
      </c>
    </row>
    <row r="9" spans="1:3" ht="15">
      <c r="A9" s="3" t="s">
        <v>32</v>
      </c>
      <c r="B9" s="6" t="s">
        <v>20</v>
      </c>
      <c r="C9" s="6" t="s">
        <v>33</v>
      </c>
    </row>
    <row r="10" spans="1:3" ht="15">
      <c r="A10" s="3" t="s">
        <v>34</v>
      </c>
      <c r="B10" s="6" t="s">
        <v>20</v>
      </c>
      <c r="C10" s="6" t="s">
        <v>31</v>
      </c>
    </row>
    <row r="11" spans="1:3" ht="15">
      <c r="A11" s="3" t="s">
        <v>34</v>
      </c>
      <c r="B11" s="6" t="s">
        <v>18</v>
      </c>
      <c r="C11" s="6" t="s">
        <v>35</v>
      </c>
    </row>
    <row r="12" spans="1:3" ht="15">
      <c r="A12" s="3" t="s">
        <v>36</v>
      </c>
      <c r="B12" s="6" t="s">
        <v>18</v>
      </c>
      <c r="C12" s="4" t="s">
        <v>35</v>
      </c>
    </row>
    <row r="13" spans="1:3" ht="15">
      <c r="A13" s="3" t="s">
        <v>36</v>
      </c>
      <c r="B13" s="6" t="s">
        <v>20</v>
      </c>
      <c r="C13" s="4" t="s">
        <v>35</v>
      </c>
    </row>
    <row r="14" spans="1:3" ht="15">
      <c r="A14" s="3" t="s">
        <v>44</v>
      </c>
      <c r="B14" s="6" t="s">
        <v>20</v>
      </c>
      <c r="C14" s="4" t="s">
        <v>37</v>
      </c>
    </row>
    <row r="15" spans="1:3" ht="15">
      <c r="A15" s="3" t="s">
        <v>44</v>
      </c>
      <c r="B15" s="4" t="s">
        <v>18</v>
      </c>
      <c r="C15" s="4" t="s">
        <v>37</v>
      </c>
    </row>
    <row r="16" spans="1:3" ht="15">
      <c r="A16" s="3" t="s">
        <v>15</v>
      </c>
      <c r="B16" s="6" t="s">
        <v>20</v>
      </c>
      <c r="C16" s="4" t="s">
        <v>38</v>
      </c>
    </row>
    <row r="17" spans="1:3" ht="15">
      <c r="A17" s="3" t="s">
        <v>15</v>
      </c>
      <c r="B17" s="4" t="s">
        <v>18</v>
      </c>
      <c r="C17" s="4" t="s">
        <v>38</v>
      </c>
    </row>
    <row r="18" spans="1:3" ht="15">
      <c r="A18" s="3" t="s">
        <v>11</v>
      </c>
      <c r="B18" s="4" t="s">
        <v>43</v>
      </c>
      <c r="C18" s="4" t="s">
        <v>39</v>
      </c>
    </row>
    <row r="19" spans="1:3" ht="15">
      <c r="A19" s="3" t="s">
        <v>45</v>
      </c>
      <c r="B19" s="6" t="s">
        <v>20</v>
      </c>
      <c r="C19" s="4" t="s">
        <v>41</v>
      </c>
    </row>
    <row r="20" spans="1:3" ht="15">
      <c r="A20" s="3" t="s">
        <v>46</v>
      </c>
      <c r="B20" s="4" t="s">
        <v>18</v>
      </c>
      <c r="C20" s="4" t="s">
        <v>40</v>
      </c>
    </row>
    <row r="21" spans="1:3" ht="15">
      <c r="A21" s="3" t="s">
        <v>12</v>
      </c>
      <c r="B21" s="4" t="s">
        <v>43</v>
      </c>
      <c r="C21" s="4" t="s">
        <v>35</v>
      </c>
    </row>
    <row r="22" spans="1:3" ht="15">
      <c r="A22" s="3" t="s">
        <v>12</v>
      </c>
      <c r="B22" s="6" t="s">
        <v>20</v>
      </c>
      <c r="C22" s="4" t="s">
        <v>35</v>
      </c>
    </row>
    <row r="23" spans="1:3" ht="15">
      <c r="A23" s="3" t="s">
        <v>47</v>
      </c>
      <c r="B23" s="6" t="s">
        <v>20</v>
      </c>
      <c r="C23" s="4" t="s">
        <v>42</v>
      </c>
    </row>
    <row r="24" spans="1:3" ht="15">
      <c r="A24" s="3" t="s">
        <v>12</v>
      </c>
      <c r="B24" s="4" t="s">
        <v>18</v>
      </c>
      <c r="C24" s="4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Gold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Chaffin</dc:creator>
  <cp:keywords/>
  <dc:description/>
  <cp:lastModifiedBy>Josh Chaffin</cp:lastModifiedBy>
  <cp:lastPrinted>2017-03-09T16:30:39Z</cp:lastPrinted>
  <dcterms:created xsi:type="dcterms:W3CDTF">2016-11-30T17:54:40Z</dcterms:created>
  <dcterms:modified xsi:type="dcterms:W3CDTF">2021-07-21T12:08:29Z</dcterms:modified>
  <cp:category/>
  <cp:version/>
  <cp:contentType/>
  <cp:contentStatus/>
</cp:coreProperties>
</file>