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My Documents\Red Gold SY1819 POS and Commodity Info\"/>
    </mc:Choice>
  </mc:AlternateContent>
  <bookViews>
    <workbookView xWindow="0" yWindow="0" windowWidth="23040" windowHeight="8652"/>
  </bookViews>
  <sheets>
    <sheet name="SY1920 RG BRANDS CALCULATOR NEW" sheetId="2" r:id="rId1"/>
    <sheet name="SY1920 GENERAL INFORMATION NOI" sheetId="3" r:id="rId2"/>
    <sheet name="SY1920 COMMOD.OTHER PTV OPTIONS" sheetId="1" r:id="rId3"/>
  </sheets>
  <externalReferences>
    <externalReference r:id="rId4"/>
  </externalReferences>
  <definedNames>
    <definedName name="_xlnm.Print_Area" localSheetId="2">'SY1920 COMMOD.OTHER PTV OPTIONS'!$A$1:$S$38</definedName>
    <definedName name="_xlnm.Print_Area" localSheetId="1">'SY1920 GENERAL INFORMATION NOI'!$A$1:$S$38</definedName>
    <definedName name="_xlnm.Print_Area" localSheetId="0">'SY1920 RG BRANDS CALCULATOR NEW'!$A$1:$R$60</definedName>
    <definedName name="_xlnm.Print_Titles" localSheetId="0">'SY1920 RG BRANDS CALCULATOR NEW'!$1:$7</definedName>
    <definedName name="PTV" localSheetId="0">'SY1920 RG BRANDS CALCULATOR NEW'!$W$2</definedName>
    <definedName name="PTV">'[1]SY 19-20 CALCULATOR RGBRAND OLD'!$W$2</definedName>
    <definedName name="School_Year" localSheetId="0">'SY1920 RG BRANDS CALCULATOR NEW'!$W$3</definedName>
    <definedName name="School_Year">'[1]SY 19-20 CALCULATOR RGBRAND OLD'!$W$3</definedName>
    <definedName name="SEPDSRD" localSheetId="0">'SY1920 RG BRANDS CALCULATOR NEW'!$W$5</definedName>
    <definedName name="SEPDSRD">'[1]SY 19-20 CALCULATOR RGBRAND OLD'!$W$5</definedName>
    <definedName name="TLW" localSheetId="0">'SY1920 RG BRANDS CALCULATOR NEW'!$W$4</definedName>
    <definedName name="TLW">'[1]SY 19-20 CALCULATOR RGBRAND OLD'!$W$4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3" l="1"/>
  <c r="B7" i="3"/>
  <c r="F2" i="3"/>
  <c r="C58" i="2"/>
  <c r="P56" i="2"/>
  <c r="N56" i="2"/>
  <c r="Q55" i="2"/>
  <c r="O55" i="2"/>
  <c r="M55" i="2"/>
  <c r="T55" i="2" s="1"/>
  <c r="K55" i="2"/>
  <c r="S54" i="2"/>
  <c r="Q54" i="2"/>
  <c r="O54" i="2"/>
  <c r="M54" i="2"/>
  <c r="T54" i="2" s="1"/>
  <c r="K54" i="2"/>
  <c r="Q53" i="2"/>
  <c r="O53" i="2"/>
  <c r="M53" i="2"/>
  <c r="T53" i="2" s="1"/>
  <c r="K53" i="2"/>
  <c r="S52" i="2"/>
  <c r="Q52" i="2"/>
  <c r="O52" i="2"/>
  <c r="M52" i="2"/>
  <c r="T52" i="2" s="1"/>
  <c r="K52" i="2"/>
  <c r="Q51" i="2"/>
  <c r="O51" i="2"/>
  <c r="M51" i="2"/>
  <c r="T51" i="2" s="1"/>
  <c r="K51" i="2"/>
  <c r="S50" i="2"/>
  <c r="Q50" i="2"/>
  <c r="O50" i="2"/>
  <c r="M50" i="2"/>
  <c r="T50" i="2" s="1"/>
  <c r="K50" i="2"/>
  <c r="V49" i="2"/>
  <c r="C59" i="2" s="1"/>
  <c r="S49" i="2"/>
  <c r="Q49" i="2"/>
  <c r="O49" i="2"/>
  <c r="M49" i="2"/>
  <c r="T49" i="2" s="1"/>
  <c r="K49" i="2"/>
  <c r="S48" i="2"/>
  <c r="Q48" i="2"/>
  <c r="O48" i="2"/>
  <c r="M48" i="2"/>
  <c r="T48" i="2" s="1"/>
  <c r="K48" i="2"/>
  <c r="S47" i="2"/>
  <c r="Q47" i="2"/>
  <c r="O47" i="2"/>
  <c r="M47" i="2"/>
  <c r="T47" i="2" s="1"/>
  <c r="K47" i="2"/>
  <c r="Q46" i="2"/>
  <c r="O46" i="2"/>
  <c r="M46" i="2"/>
  <c r="T46" i="2" s="1"/>
  <c r="K46" i="2"/>
  <c r="S45" i="2"/>
  <c r="Q45" i="2"/>
  <c r="O45" i="2"/>
  <c r="M45" i="2"/>
  <c r="T45" i="2" s="1"/>
  <c r="K45" i="2"/>
  <c r="S44" i="2"/>
  <c r="Q44" i="2"/>
  <c r="O44" i="2"/>
  <c r="M44" i="2"/>
  <c r="T44" i="2" s="1"/>
  <c r="K44" i="2"/>
  <c r="S43" i="2"/>
  <c r="Q43" i="2"/>
  <c r="O43" i="2"/>
  <c r="M43" i="2"/>
  <c r="T43" i="2" s="1"/>
  <c r="K43" i="2"/>
  <c r="Q42" i="2"/>
  <c r="O42" i="2"/>
  <c r="M42" i="2"/>
  <c r="T42" i="2" s="1"/>
  <c r="K42" i="2"/>
  <c r="S41" i="2"/>
  <c r="Q41" i="2"/>
  <c r="O41" i="2"/>
  <c r="M41" i="2"/>
  <c r="T41" i="2" s="1"/>
  <c r="K41" i="2"/>
  <c r="V40" i="2"/>
  <c r="Q40" i="2"/>
  <c r="O40" i="2"/>
  <c r="M40" i="2"/>
  <c r="T40" i="2" s="1"/>
  <c r="K40" i="2"/>
  <c r="S39" i="2"/>
  <c r="Q39" i="2"/>
  <c r="O39" i="2"/>
  <c r="M39" i="2"/>
  <c r="T39" i="2" s="1"/>
  <c r="K39" i="2"/>
  <c r="Q38" i="2"/>
  <c r="O38" i="2"/>
  <c r="M38" i="2"/>
  <c r="T38" i="2" s="1"/>
  <c r="K38" i="2"/>
  <c r="Q37" i="2"/>
  <c r="O37" i="2"/>
  <c r="M37" i="2"/>
  <c r="T37" i="2" s="1"/>
  <c r="K37" i="2"/>
  <c r="Q36" i="2"/>
  <c r="O36" i="2"/>
  <c r="M36" i="2"/>
  <c r="T36" i="2" s="1"/>
  <c r="K36" i="2"/>
  <c r="S35" i="2"/>
  <c r="Q35" i="2"/>
  <c r="Q56" i="2" s="1"/>
  <c r="O35" i="2"/>
  <c r="O56" i="2" s="1"/>
  <c r="M35" i="2"/>
  <c r="T35" i="2" s="1"/>
  <c r="K35" i="2"/>
  <c r="Q33" i="2"/>
  <c r="O33" i="2"/>
  <c r="M33" i="2"/>
  <c r="T33" i="2" s="1"/>
  <c r="K33" i="2"/>
  <c r="S32" i="2"/>
  <c r="Q32" i="2"/>
  <c r="O32" i="2"/>
  <c r="M32" i="2"/>
  <c r="T32" i="2" s="1"/>
  <c r="K32" i="2"/>
  <c r="Q31" i="2"/>
  <c r="O31" i="2"/>
  <c r="M31" i="2"/>
  <c r="S31" i="2" s="1"/>
  <c r="K31" i="2"/>
  <c r="S30" i="2"/>
  <c r="Q30" i="2"/>
  <c r="O30" i="2"/>
  <c r="M30" i="2"/>
  <c r="T30" i="2" s="1"/>
  <c r="K30" i="2"/>
  <c r="Q29" i="2"/>
  <c r="O29" i="2"/>
  <c r="M29" i="2"/>
  <c r="T29" i="2" s="1"/>
  <c r="K29" i="2"/>
  <c r="Q28" i="2"/>
  <c r="O28" i="2"/>
  <c r="M28" i="2"/>
  <c r="T28" i="2" s="1"/>
  <c r="K28" i="2"/>
  <c r="Q27" i="2"/>
  <c r="O27" i="2"/>
  <c r="M27" i="2"/>
  <c r="T27" i="2" s="1"/>
  <c r="K27" i="2"/>
  <c r="S26" i="2"/>
  <c r="Q26" i="2"/>
  <c r="O26" i="2"/>
  <c r="M26" i="2"/>
  <c r="T26" i="2" s="1"/>
  <c r="K26" i="2"/>
  <c r="Q25" i="2"/>
  <c r="O25" i="2"/>
  <c r="M25" i="2"/>
  <c r="T25" i="2" s="1"/>
  <c r="K25" i="2"/>
  <c r="S24" i="2"/>
  <c r="Q24" i="2"/>
  <c r="O24" i="2"/>
  <c r="M24" i="2"/>
  <c r="T24" i="2" s="1"/>
  <c r="K24" i="2"/>
  <c r="Q23" i="2"/>
  <c r="O23" i="2"/>
  <c r="M23" i="2"/>
  <c r="S23" i="2" s="1"/>
  <c r="K23" i="2"/>
  <c r="S22" i="2"/>
  <c r="Q22" i="2"/>
  <c r="O22" i="2"/>
  <c r="M22" i="2"/>
  <c r="T22" i="2" s="1"/>
  <c r="K22" i="2"/>
  <c r="Q21" i="2"/>
  <c r="O21" i="2"/>
  <c r="M21" i="2"/>
  <c r="T21" i="2" s="1"/>
  <c r="K21" i="2"/>
  <c r="Q19" i="2"/>
  <c r="O19" i="2"/>
  <c r="M19" i="2"/>
  <c r="T19" i="2" s="1"/>
  <c r="K19" i="2"/>
  <c r="Q18" i="2"/>
  <c r="O18" i="2"/>
  <c r="M18" i="2"/>
  <c r="T18" i="2" s="1"/>
  <c r="K18" i="2"/>
  <c r="S17" i="2"/>
  <c r="Q17" i="2"/>
  <c r="O17" i="2"/>
  <c r="M17" i="2"/>
  <c r="T17" i="2" s="1"/>
  <c r="K17" i="2"/>
  <c r="Q16" i="2"/>
  <c r="O16" i="2"/>
  <c r="M16" i="2"/>
  <c r="S16" i="2" s="1"/>
  <c r="K16" i="2"/>
  <c r="S15" i="2"/>
  <c r="Q15" i="2"/>
  <c r="O15" i="2"/>
  <c r="M15" i="2"/>
  <c r="T15" i="2" s="1"/>
  <c r="K15" i="2"/>
  <c r="Q14" i="2"/>
  <c r="O14" i="2"/>
  <c r="M14" i="2"/>
  <c r="T14" i="2" s="1"/>
  <c r="K14" i="2"/>
  <c r="S13" i="2"/>
  <c r="Q13" i="2"/>
  <c r="O13" i="2"/>
  <c r="M13" i="2"/>
  <c r="T13" i="2" s="1"/>
  <c r="K13" i="2"/>
  <c r="Q12" i="2"/>
  <c r="O12" i="2"/>
  <c r="M12" i="2"/>
  <c r="S12" i="2" s="1"/>
  <c r="K12" i="2"/>
  <c r="Q11" i="2"/>
  <c r="O11" i="2"/>
  <c r="M11" i="2"/>
  <c r="T11" i="2" s="1"/>
  <c r="K11" i="2"/>
  <c r="Q10" i="2"/>
  <c r="O10" i="2"/>
  <c r="M10" i="2"/>
  <c r="T10" i="2" s="1"/>
  <c r="K10" i="2"/>
  <c r="S9" i="2"/>
  <c r="Q9" i="2"/>
  <c r="O9" i="2"/>
  <c r="M9" i="2"/>
  <c r="T9" i="2" s="1"/>
  <c r="K9" i="2"/>
  <c r="Q8" i="2"/>
  <c r="O8" i="2"/>
  <c r="M8" i="2"/>
  <c r="S8" i="2" s="1"/>
  <c r="K8" i="2"/>
  <c r="M7" i="2"/>
  <c r="G2" i="2"/>
  <c r="I2" i="1"/>
  <c r="S11" i="2" l="1"/>
  <c r="S19" i="2"/>
  <c r="S28" i="2"/>
  <c r="S37" i="2"/>
  <c r="S42" i="2"/>
  <c r="S46" i="2"/>
  <c r="T8" i="2"/>
  <c r="T56" i="2" s="1"/>
  <c r="P57" i="2" s="1"/>
  <c r="T12" i="2"/>
  <c r="T16" i="2"/>
  <c r="T23" i="2"/>
  <c r="T31" i="2"/>
  <c r="S10" i="2"/>
  <c r="S14" i="2"/>
  <c r="S18" i="2"/>
  <c r="S21" i="2"/>
  <c r="S25" i="2"/>
  <c r="S27" i="2"/>
  <c r="S29" i="2"/>
  <c r="S33" i="2"/>
  <c r="S36" i="2"/>
  <c r="S38" i="2"/>
  <c r="S40" i="2"/>
  <c r="S51" i="2"/>
  <c r="S53" i="2"/>
  <c r="S55" i="2"/>
  <c r="S56" i="2" l="1"/>
  <c r="N57" i="2" s="1"/>
</calcChain>
</file>

<file path=xl/sharedStrings.xml><?xml version="1.0" encoding="utf-8"?>
<sst xmlns="http://schemas.openxmlformats.org/spreadsheetml/2006/main" count="442" uniqueCount="307">
  <si>
    <t>General Information &amp; Introduction Related to the USDA Commodity Processing Program</t>
  </si>
  <si>
    <t xml:space="preserve">USDA WBSCM Item Code 100332: Tomato Paste Totes </t>
  </si>
  <si>
    <t xml:space="preserve">           Value Pass-Through Options:  NOI (Net Off Invoice), Indirect Sales Discount (Rebate / Refund / FFS with Restrictions) </t>
  </si>
  <si>
    <t>And Direct Sale School District Customers (Full TL or 1/2 TL Only)</t>
  </si>
  <si>
    <r>
      <t>Note 1:</t>
    </r>
    <r>
      <rPr>
        <sz val="13"/>
        <rFont val="Arial"/>
        <family val="2"/>
      </rPr>
      <t xml:space="preserve"> This program is being offered in this state under</t>
    </r>
    <r>
      <rPr>
        <b/>
        <sz val="13"/>
        <rFont val="Arial"/>
        <family val="2"/>
      </rPr>
      <t xml:space="preserve"> </t>
    </r>
    <r>
      <rPr>
        <b/>
        <sz val="13"/>
        <color rgb="FFFF0000"/>
        <rFont val="Arial"/>
        <family val="2"/>
      </rPr>
      <t xml:space="preserve">limited terms and conditions, based on the applicable rules and guidelines of the governing state. </t>
    </r>
    <r>
      <rPr>
        <sz val="13"/>
        <rFont val="Arial"/>
        <family val="2"/>
      </rPr>
      <t>The Pass Thru Value Per Case amount is the value of the Donated Food in the case and the amount that the product will be discounted from the standard commercial bid price quoted by a commercial distributor when not invoiced directly by Red Gold under the Indirect Sale Discount Options.</t>
    </r>
  </si>
  <si>
    <r>
      <t>Note 2:</t>
    </r>
    <r>
      <rPr>
        <sz val="13"/>
        <rFont val="Arial"/>
        <family val="2"/>
      </rPr>
      <t xml:space="preserve"> If the program is offered as a </t>
    </r>
    <r>
      <rPr>
        <b/>
        <sz val="13"/>
        <color indexed="10"/>
        <rFont val="Arial"/>
        <family val="2"/>
      </rPr>
      <t>REBATE/REFUND</t>
    </r>
    <r>
      <rPr>
        <sz val="13"/>
        <rFont val="Arial"/>
        <family val="2"/>
      </rPr>
      <t>, this discount can be obtained by filing for the applicable total discount on a monthly OR quarterly basis, with proof of delivery of qualified products. In addition, an automatic "ebate" program (i.e. electronic rebate) can be established with participating Distributors, utilizing Distributor Tracking Reports, to calculate refund amounts on qualified products listed in this document. Pounds will be deducted from the school account when the rebate check is issued.</t>
    </r>
  </si>
  <si>
    <r>
      <t xml:space="preserve">Note 3:  </t>
    </r>
    <r>
      <rPr>
        <sz val="13"/>
        <rFont val="Arial"/>
        <family val="2"/>
      </rPr>
      <t xml:space="preserve">If the program is offered under a </t>
    </r>
    <r>
      <rPr>
        <b/>
        <sz val="13"/>
        <color indexed="10"/>
        <rFont val="Arial"/>
        <family val="2"/>
      </rPr>
      <t>FEE FOR SERVICE</t>
    </r>
    <r>
      <rPr>
        <sz val="13"/>
        <rFont val="Arial"/>
        <family val="2"/>
      </rPr>
      <t xml:space="preserve"> arrangement, the school district's product will be shipped to their contracted warehouse and the invoice for the product will be sent directly to the school. Once Red Gold delivers the product to the warehouse, the responsibility for the product is assumed by the warehouse. Schools orders can be combined to meet full TL minimums to the warehouse and must be in minimum pallet quantities.  A full truckload delivery is typically 44,000 lbs.  Delivery points to no more than 2 destinations per full truckload will be allowed unless a previous exception was granted in writing.</t>
    </r>
  </si>
  <si>
    <r>
      <t xml:space="preserve">Note 4: </t>
    </r>
    <r>
      <rPr>
        <sz val="13"/>
        <rFont val="Arial"/>
        <family val="2"/>
      </rPr>
      <t xml:space="preserve"> If offered via</t>
    </r>
    <r>
      <rPr>
        <b/>
        <sz val="13"/>
        <rFont val="Arial"/>
        <family val="2"/>
      </rPr>
      <t xml:space="preserve"> </t>
    </r>
    <r>
      <rPr>
        <b/>
        <sz val="13"/>
        <color indexed="10"/>
        <rFont val="Arial"/>
        <family val="2"/>
      </rPr>
      <t>DIRECT SALE</t>
    </r>
    <r>
      <rPr>
        <sz val="13"/>
        <rFont val="Arial"/>
        <family val="2"/>
      </rPr>
      <t>, then the school must be able to take a minimum of 1/2 TL orders, combined with no more than one other district, for a total of 2 stops per truck, delivered only to a school warehouse. This method allows 2 school invoices per truckload.  The school district must be able to take a minimum of 1/2 TL orders (22,000 lbs.), shared with no more than 1 other district, on one full truckload delivery (44,000 lbs.). Delivery points to no more than 2 destinations per full truckload will be allowed. If a school requires a single 1/2 TL order, then applicable 1/2 TL freight rate would be applied.</t>
    </r>
  </si>
  <si>
    <r>
      <t>Note 5:</t>
    </r>
    <r>
      <rPr>
        <sz val="13"/>
        <rFont val="Arial"/>
        <family val="2"/>
      </rPr>
      <t xml:space="preserve"> </t>
    </r>
    <r>
      <rPr>
        <b/>
        <sz val="13"/>
        <color rgb="FFFF0000"/>
        <rFont val="Arial"/>
        <family val="2"/>
      </rPr>
      <t>USDA WBSCM Item Code 100332 / Tomato Paste for bulk processing.</t>
    </r>
    <r>
      <rPr>
        <b/>
        <sz val="13"/>
        <rFont val="Arial"/>
        <family val="2"/>
      </rPr>
      <t xml:space="preserve"> </t>
    </r>
    <r>
      <rPr>
        <sz val="13"/>
        <rFont val="Arial"/>
        <family val="2"/>
      </rPr>
      <t xml:space="preserve">The Pass Thru Value (PTV) discount amount has been determined based on the quantity of tomato paste in the products being offered under this program. Values quoted for the SY 2019 / 2020 are based on the FNS/NMPA e-mail of 12/03/18, referencing 100332 value @ $0.4125 per pound, or $16,458.75 per truckload of paste. The corresponding Pass Through Value discount for each product is indicated on the calculator. It is determined based on the value multiplied by the Amount of Tomato Paste contained within each case.  </t>
    </r>
  </si>
  <si>
    <r>
      <rPr>
        <b/>
        <sz val="12"/>
        <rFont val="Arial"/>
        <family val="2"/>
      </rPr>
      <t xml:space="preserve">Note 6: </t>
    </r>
    <r>
      <rPr>
        <sz val="12"/>
        <rFont val="Arial"/>
        <family val="2"/>
      </rPr>
      <t xml:space="preserve">For your convenience, you can check the status of your USDA Donated Foods Balance of 100332 (Totes of Tomato Paste), by logging on to </t>
    </r>
    <r>
      <rPr>
        <b/>
        <sz val="12"/>
        <color rgb="FFFF0000"/>
        <rFont val="Arial"/>
        <family val="2"/>
      </rPr>
      <t>www.k12foodservice.com website</t>
    </r>
    <r>
      <rPr>
        <sz val="12"/>
        <rFont val="Arial"/>
        <family val="2"/>
      </rPr>
      <t xml:space="preserve"> with your username and password.</t>
    </r>
  </si>
  <si>
    <t xml:space="preserve">How to reach us . . . . . </t>
  </si>
  <si>
    <t>Carrie Lytle</t>
  </si>
  <si>
    <t xml:space="preserve">Sales Contacts:  </t>
  </si>
  <si>
    <t>Southwest Sales Manager - Education</t>
  </si>
  <si>
    <t>(682) 774-3324</t>
  </si>
  <si>
    <r>
      <t>RED GOLD, LLC</t>
    </r>
    <r>
      <rPr>
        <sz val="14"/>
        <rFont val="Arial"/>
        <family val="2"/>
      </rPr>
      <t>.</t>
    </r>
  </si>
  <si>
    <t>Jodi Batten, SNS</t>
  </si>
  <si>
    <t>cyltle@redgold.com</t>
  </si>
  <si>
    <t>P.O. Box 83</t>
  </si>
  <si>
    <t>National Director, Education / Non-Commercial</t>
  </si>
  <si>
    <t>Elwood, IN  46036</t>
  </si>
  <si>
    <t>(512) 261-5060</t>
  </si>
  <si>
    <t>Jill Ponder</t>
  </si>
  <si>
    <t>Toll Free (877)748-9798   Extension 1630</t>
  </si>
  <si>
    <t>jbatten@redgold.com</t>
  </si>
  <si>
    <t>Central Sales Manager - Education</t>
  </si>
  <si>
    <t>www.k12tomatoes.com</t>
  </si>
  <si>
    <t>(612) 720-3823</t>
  </si>
  <si>
    <t>www.redgold.com/red-gold-company/foodservice/k-12-school-program</t>
  </si>
  <si>
    <t>jponder@redgold.com</t>
  </si>
  <si>
    <t>Josh Chaffin</t>
  </si>
  <si>
    <t>Todd Holmes, MBA, SNS</t>
  </si>
  <si>
    <t>Alison Powers, MBA, SNS</t>
  </si>
  <si>
    <t>Sr. Bid Administrator - IN HQ</t>
  </si>
  <si>
    <t>Eastern Regional Sales Manager - Education</t>
  </si>
  <si>
    <t>Midwest Sales Manager - Education</t>
  </si>
  <si>
    <t>(877) 748-9798 Extension 1611</t>
  </si>
  <si>
    <t>(610) 440-0508</t>
  </si>
  <si>
    <t>(574) 242-0962</t>
  </si>
  <si>
    <t>jchaffin@redgold.com</t>
  </si>
  <si>
    <t>tholmes@redgold.com</t>
  </si>
  <si>
    <t>apowers@redgold.com</t>
  </si>
  <si>
    <t xml:space="preserve"> Broker Contact Information . . . .  </t>
  </si>
  <si>
    <t xml:space="preserve"> </t>
  </si>
  <si>
    <t xml:space="preserve">   Address:  </t>
  </si>
  <si>
    <t>Phone:</t>
  </si>
  <si>
    <t xml:space="preserve"> Name:</t>
  </si>
  <si>
    <t>City/State/Zip</t>
  </si>
  <si>
    <t>Other:</t>
  </si>
  <si>
    <t>Company:</t>
  </si>
  <si>
    <t>Email:</t>
  </si>
  <si>
    <t>Fax:</t>
  </si>
  <si>
    <t>Redpack and Red Gold and Better Nutrition Made Simple are the registered trademarks of Red Gold, LLC., Elwood, IN  -                        Page 2 of 2 (Calculator on Page 1)</t>
  </si>
  <si>
    <t>Issue Date: 12/3/18</t>
  </si>
  <si>
    <t>Pass Thru Value</t>
  </si>
  <si>
    <t>Commodity Processing Calculator</t>
  </si>
  <si>
    <t>District to complete column N or column P and pounds will be automatically calculated (all others locked)</t>
  </si>
  <si>
    <t>SY</t>
  </si>
  <si>
    <t>2019/2020</t>
  </si>
  <si>
    <t>Tomato Paste Totes: USDA WBSCM Item Code 100332</t>
  </si>
  <si>
    <t>MAY USE EITHER METHOD 1 OR METHOD 2</t>
  </si>
  <si>
    <t>TLW</t>
  </si>
  <si>
    <t>METHOD 1</t>
  </si>
  <si>
    <t>METHOD 2</t>
  </si>
  <si>
    <t>SEPDS Release Date</t>
  </si>
  <si>
    <t>12/03/2018</t>
  </si>
  <si>
    <t xml:space="preserve">CASE SIZE  </t>
  </si>
  <si>
    <t>UNIT NET WEIGHT</t>
  </si>
  <si>
    <t xml:space="preserve"> CASE
NET
WEIGHT</t>
  </si>
  <si>
    <t>SERVINGS
PER
CASE</t>
  </si>
  <si>
    <t>SERVING
NET
WEIGHT</t>
  </si>
  <si>
    <t xml:space="preserve">        PRODUCT DESCRIPTION</t>
  </si>
  <si>
    <t>UPC CODE</t>
  </si>
  <si>
    <t>RED GOLD
ITEM NUMBER</t>
  </si>
  <si>
    <t>EST. FINISHED
CASES PER TRUCK
OF PASTE</t>
  </si>
  <si>
    <t>AMOUNT
DONATED
FOOD PER
CASE</t>
  </si>
  <si>
    <t>PASS THRU VALUE PER CASE</t>
  </si>
  <si>
    <t>EST.  ANNUAL CASES NEEDED (N)</t>
  </si>
  <si>
    <t>EST. TOTAL PASTE POUNDS NEEDED</t>
  </si>
  <si>
    <t>EST. SERVINGS NEEDED PER YEAR (P)</t>
  </si>
  <si>
    <t>NOTE 1:  USDA WBSCM Item Code 100332 / Tomato Paste For Bulk Processing.</t>
  </si>
  <si>
    <r>
      <t>CREDITING ITEMS -</t>
    </r>
    <r>
      <rPr>
        <b/>
        <i/>
        <sz val="12"/>
        <rFont val="Arial"/>
        <family val="2"/>
      </rPr>
      <t xml:space="preserve"> Nutritionally Enhanced Sauces &amp; Salsa Products - Great Tasting, Enhanced Low Sodium Formula, No HFCS, Added Tomato Paste for Better Yields &amp; Lower Cost</t>
    </r>
    <r>
      <rPr>
        <b/>
        <sz val="12"/>
        <rFont val="Arial"/>
        <family val="2"/>
      </rPr>
      <t xml:space="preserve"> </t>
    </r>
  </si>
  <si>
    <t>The Pass Thru Value (PTV) or NOI (Net Off Invoice) discount amount has been determined based on the quantity of tomato paste in the products being offered under this program. 100332 values quoted for the SY</t>
  </si>
  <si>
    <t xml:space="preserve">6 / #10 Cans </t>
  </si>
  <si>
    <t>106 oz</t>
  </si>
  <si>
    <t>39.75 lbs</t>
  </si>
  <si>
    <t>1.20 oz</t>
  </si>
  <si>
    <r>
      <t xml:space="preserve">Redpack </t>
    </r>
    <r>
      <rPr>
        <i/>
        <sz val="12"/>
        <rFont val="Arial"/>
        <family val="2"/>
      </rPr>
      <t>Nutritionally Enhanced Spaghetti Sauce 6 # 10 Cans</t>
    </r>
  </si>
  <si>
    <t>72940-82107</t>
  </si>
  <si>
    <t>RPKMA9E</t>
  </si>
  <si>
    <t>105 oz</t>
  </si>
  <si>
    <t>39.38 lbs</t>
  </si>
  <si>
    <t>1.50 oz</t>
  </si>
  <si>
    <r>
      <t>Redpack</t>
    </r>
    <r>
      <rPr>
        <i/>
        <sz val="12"/>
        <rFont val="Arial"/>
        <family val="2"/>
      </rPr>
      <t xml:space="preserve"> Nutritionally Enhanced Marinara Sauce 6 / # 10 Cans</t>
    </r>
  </si>
  <si>
    <t>72940-82206</t>
  </si>
  <si>
    <t>RPKNA9E</t>
  </si>
  <si>
    <r>
      <t>Redpack</t>
    </r>
    <r>
      <rPr>
        <i/>
        <sz val="12"/>
        <rFont val="Arial"/>
        <family val="2"/>
      </rPr>
      <t xml:space="preserve"> Nutritionally Enhanced Fully Prepared Pizza Sauce 6 / # 10 Cans</t>
    </r>
  </si>
  <si>
    <t>72940-81909</t>
  </si>
  <si>
    <t>RPKIL9E</t>
  </si>
  <si>
    <t>109 oz</t>
  </si>
  <si>
    <t>2.20 oz</t>
  </si>
  <si>
    <r>
      <t xml:space="preserve">Red Gold </t>
    </r>
    <r>
      <rPr>
        <i/>
        <sz val="12"/>
        <rFont val="Arial"/>
        <family val="2"/>
      </rPr>
      <t>Nutritionally</t>
    </r>
    <r>
      <rPr>
        <b/>
        <i/>
        <sz val="12"/>
        <rFont val="Arial"/>
        <family val="2"/>
      </rPr>
      <t xml:space="preserve"> </t>
    </r>
    <r>
      <rPr>
        <i/>
        <sz val="12"/>
        <rFont val="Arial"/>
        <family val="2"/>
      </rPr>
      <t>Enhanced</t>
    </r>
    <r>
      <rPr>
        <b/>
        <i/>
        <sz val="12"/>
        <rFont val="Arial"/>
        <family val="2"/>
      </rPr>
      <t xml:space="preserve"> </t>
    </r>
    <r>
      <rPr>
        <i/>
        <sz val="12"/>
        <rFont val="Arial"/>
        <family val="2"/>
      </rPr>
      <t>Enchilada Sauce - 6 / #10 Cans</t>
    </r>
  </si>
  <si>
    <t>72940-10094</t>
  </si>
  <si>
    <t>REDRL99</t>
  </si>
  <si>
    <t>103 oz</t>
  </si>
  <si>
    <t>38.63 lbs</t>
  </si>
  <si>
    <r>
      <t>Red Gold</t>
    </r>
    <r>
      <rPr>
        <i/>
        <sz val="12"/>
        <rFont val="Arial"/>
        <family val="2"/>
      </rPr>
      <t xml:space="preserve"> Nutritionally Enhanced Salsa  6 / #10 Cans</t>
    </r>
  </si>
  <si>
    <t>72940-11005</t>
  </si>
  <si>
    <t>REDSC99</t>
  </si>
  <si>
    <t>1.5 oz</t>
  </si>
  <si>
    <t>24.75 lbs</t>
  </si>
  <si>
    <r>
      <t xml:space="preserve">Red Gold </t>
    </r>
    <r>
      <rPr>
        <i/>
        <sz val="12"/>
        <rFont val="Arial"/>
        <family val="2"/>
      </rPr>
      <t>Salsa Dipping Cups (Nutritionally Enhanced Low Sodium)- 264 / 1.5 oz  Cups - 1/4 cup R/O Credit</t>
    </r>
  </si>
  <si>
    <t>72940-11057</t>
  </si>
  <si>
    <t>REDSCHZC264</t>
  </si>
  <si>
    <t>3.0 oz</t>
  </si>
  <si>
    <t>15.75 lbs</t>
  </si>
  <si>
    <t>3.00 oz</t>
  </si>
  <si>
    <r>
      <t xml:space="preserve">Red Gold </t>
    </r>
    <r>
      <rPr>
        <i/>
        <sz val="12"/>
        <rFont val="Arial"/>
        <family val="2"/>
      </rPr>
      <t>Salsa Dipping Cups (Nutritionally Enhanced Low Sodium)- 84 / 3 oz Cups - 1/2 cup R/O Credit</t>
    </r>
  </si>
  <si>
    <t>72940-11139-5</t>
  </si>
  <si>
    <t>REDSC2ZC84</t>
  </si>
  <si>
    <t>31.52 lbs</t>
  </si>
  <si>
    <r>
      <t xml:space="preserve">Red Gold </t>
    </r>
    <r>
      <rPr>
        <i/>
        <sz val="12"/>
        <rFont val="Arial"/>
        <family val="2"/>
      </rPr>
      <t>Salsa Dipping Cups (Nutritionally Enhanced Low Sodium)- 168 / 3 oz Cups - 1/2 cup R/O Credit</t>
    </r>
  </si>
  <si>
    <t>72940-11139-7</t>
  </si>
  <si>
    <t>REDSC2ZC168</t>
  </si>
  <si>
    <t>1.25 oz</t>
  </si>
  <si>
    <t>20.63 lbs</t>
  </si>
  <si>
    <r>
      <t xml:space="preserve">Red Gold </t>
    </r>
    <r>
      <rPr>
        <i/>
        <sz val="12"/>
        <rFont val="Arial"/>
        <family val="2"/>
      </rPr>
      <t>Marinara Sauce Dipping Cups (Nutritionally Enhanced Low Sodium)- 264 / 1.25 oz. Cups-</t>
    </r>
    <r>
      <rPr>
        <i/>
        <sz val="10"/>
        <rFont val="Arial"/>
        <family val="2"/>
      </rPr>
      <t xml:space="preserve"> 1/4 cup R/O Credit</t>
    </r>
  </si>
  <si>
    <t>72940-11058</t>
  </si>
  <si>
    <t>REDNAHZC264</t>
  </si>
  <si>
    <t>2.5 oz</t>
  </si>
  <si>
    <t>13.13 lbs</t>
  </si>
  <si>
    <t>2.50 oz</t>
  </si>
  <si>
    <r>
      <t xml:space="preserve">Red Gold </t>
    </r>
    <r>
      <rPr>
        <i/>
        <sz val="12"/>
        <rFont val="Arial"/>
        <family val="2"/>
      </rPr>
      <t xml:space="preserve">Marinara Sauce Dipping Cups (Nutritionally Enhanced Low Sodium)- 84 / 2.5 oz Cups </t>
    </r>
    <r>
      <rPr>
        <i/>
        <sz val="10"/>
        <rFont val="Arial"/>
        <family val="2"/>
      </rPr>
      <t>- 1/2 cup R/O Credit</t>
    </r>
  </si>
  <si>
    <t>72940-82207-9</t>
  </si>
  <si>
    <t>REDNA2ZC84</t>
  </si>
  <si>
    <t>26.25 lbs</t>
  </si>
  <si>
    <r>
      <t xml:space="preserve">Red Gold </t>
    </r>
    <r>
      <rPr>
        <i/>
        <sz val="12"/>
        <rFont val="Arial"/>
        <family val="2"/>
      </rPr>
      <t xml:space="preserve">Marinara Sauce Dipping Cups (Nutritionally Enhanced Low Sodium)- 168 / 2.5 oz  Cups </t>
    </r>
    <r>
      <rPr>
        <i/>
        <sz val="10"/>
        <rFont val="Arial"/>
        <family val="2"/>
      </rPr>
      <t>- 1/2 cup R/O Credit</t>
    </r>
  </si>
  <si>
    <t>72940-82207-1</t>
  </si>
  <si>
    <t>REDNA2ZC168</t>
  </si>
  <si>
    <t>1 oz</t>
  </si>
  <si>
    <t>15.63 lbs</t>
  </si>
  <si>
    <t>1.00 oz</t>
  </si>
  <si>
    <r>
      <t xml:space="preserve">Red Gold </t>
    </r>
    <r>
      <rPr>
        <i/>
        <sz val="12"/>
        <rFont val="Arial"/>
        <family val="2"/>
      </rPr>
      <t xml:space="preserve">Marinara Sauce Dunk Cups (Nutritionally Enhanced Low Sodium)- 250 / 1 oz. Cups </t>
    </r>
    <r>
      <rPr>
        <i/>
        <sz val="10"/>
        <rFont val="Arial"/>
        <family val="2"/>
      </rPr>
      <t>- 1/8 cup R/O Credit</t>
    </r>
  </si>
  <si>
    <t>72940-11135</t>
  </si>
  <si>
    <t>REDNA1Z</t>
  </si>
  <si>
    <r>
      <t>CREDITING ITEMS -</t>
    </r>
    <r>
      <rPr>
        <b/>
        <i/>
        <sz val="12"/>
        <rFont val="Arial"/>
        <family val="2"/>
      </rPr>
      <t xml:space="preserve"> </t>
    </r>
    <r>
      <rPr>
        <b/>
        <sz val="12"/>
        <rFont val="Arial"/>
        <family val="2"/>
      </rPr>
      <t>Traditional Tomato Products / Vine Ripe (Regular) Low Sodium Items</t>
    </r>
  </si>
  <si>
    <r>
      <t>Redpack</t>
    </r>
    <r>
      <rPr>
        <sz val="12"/>
        <rFont val="Arial"/>
        <family val="2"/>
      </rPr>
      <t xml:space="preserve"> Multi Purpose Spaghetti Sauce -  6 / # 10 Cans</t>
    </r>
  </si>
  <si>
    <t>72940-82100</t>
  </si>
  <si>
    <t>RPKMA9C</t>
  </si>
  <si>
    <t>1.40 oz</t>
  </si>
  <si>
    <r>
      <t>Redpack</t>
    </r>
    <r>
      <rPr>
        <sz val="12"/>
        <rFont val="Arial"/>
        <family val="2"/>
      </rPr>
      <t xml:space="preserve"> Multi Purpose Marinara Sauce -  6 / # 10 Cans</t>
    </r>
  </si>
  <si>
    <t>72940-82200</t>
  </si>
  <si>
    <t>RPKNA99</t>
  </si>
  <si>
    <r>
      <t>Redpack</t>
    </r>
    <r>
      <rPr>
        <sz val="12"/>
        <rFont val="Arial"/>
        <family val="2"/>
      </rPr>
      <t xml:space="preserve"> Multi Purpose Marinara Sauce - 6 /  Poly Pouches</t>
    </r>
  </si>
  <si>
    <t>72940-99707</t>
  </si>
  <si>
    <t>RPKNC9H</t>
  </si>
  <si>
    <r>
      <t>Redpack</t>
    </r>
    <r>
      <rPr>
        <sz val="12"/>
        <rFont val="Arial"/>
        <family val="2"/>
      </rPr>
      <t xml:space="preserve"> Fully Prepared Pizza Sauce 6 / # 10 Cans</t>
    </r>
  </si>
  <si>
    <t>72940-81907</t>
  </si>
  <si>
    <t>RPKIL99</t>
  </si>
  <si>
    <t>1.10 oz</t>
  </si>
  <si>
    <r>
      <t xml:space="preserve">Redpack </t>
    </r>
    <r>
      <rPr>
        <sz val="12"/>
        <rFont val="Arial"/>
        <family val="2"/>
      </rPr>
      <t>Extra Heavy Pizza Sauce w/ Basil -  6 / # 10 Cans</t>
    </r>
  </si>
  <si>
    <t>72940-81903</t>
  </si>
  <si>
    <t>RPKIX99</t>
  </si>
  <si>
    <t>108 oz</t>
  </si>
  <si>
    <t>40.50 lbs</t>
  </si>
  <si>
    <t>1.30 oz</t>
  </si>
  <si>
    <r>
      <t>Redpack</t>
    </r>
    <r>
      <rPr>
        <sz val="12"/>
        <rFont val="Arial"/>
        <family val="2"/>
      </rPr>
      <t xml:space="preserve"> Sloppy Joe Sauce - 6 / # 10 Cans</t>
    </r>
  </si>
  <si>
    <t>72940-74150</t>
  </si>
  <si>
    <t>RPK1A99</t>
  </si>
  <si>
    <r>
      <t>Redpack</t>
    </r>
    <r>
      <rPr>
        <sz val="12"/>
        <rFont val="Arial"/>
        <family val="2"/>
      </rPr>
      <t xml:space="preserve"> Concentrated &amp; Crushed All Purpose Tomatoes - 6 / # 10 Cans</t>
    </r>
  </si>
  <si>
    <t>72940-81400</t>
  </si>
  <si>
    <t>RPKDX99</t>
  </si>
  <si>
    <t>111 oz</t>
  </si>
  <si>
    <t>41.63 lbs</t>
  </si>
  <si>
    <t>0.50 oz</t>
  </si>
  <si>
    <r>
      <t>Redpack</t>
    </r>
    <r>
      <rPr>
        <sz val="12"/>
        <rFont val="Arial"/>
        <family val="2"/>
      </rPr>
      <t xml:space="preserve"> Tomato Paste  - 6 / # 10 Cans</t>
    </r>
  </si>
  <si>
    <t>72940-82300</t>
  </si>
  <si>
    <t>RPKUA99</t>
  </si>
  <si>
    <r>
      <t>Redpack</t>
    </r>
    <r>
      <rPr>
        <sz val="12"/>
        <rFont val="Arial"/>
        <family val="2"/>
      </rPr>
      <t xml:space="preserve"> Tomato Sauce - 6 / # 10 Cans</t>
    </r>
  </si>
  <si>
    <t>72940-81800</t>
  </si>
  <si>
    <t>RPKHA99</t>
  </si>
  <si>
    <t>1.11 oz</t>
  </si>
  <si>
    <r>
      <t>Redpack</t>
    </r>
    <r>
      <rPr>
        <sz val="12"/>
        <rFont val="Arial"/>
        <family val="2"/>
      </rPr>
      <t xml:space="preserve"> Tomato Puree (1.06 Specific Gravity) - 6 / # 10 Cans</t>
    </r>
  </si>
  <si>
    <t>72940-81701</t>
  </si>
  <si>
    <t>RPKH69X</t>
  </si>
  <si>
    <t>2.00 oz</t>
  </si>
  <si>
    <r>
      <t>Vine Ripe</t>
    </r>
    <r>
      <rPr>
        <sz val="12"/>
        <rFont val="Arial"/>
        <family val="2"/>
      </rPr>
      <t xml:space="preserve"> Spaghetti Sauce - Low Sodium  - 6 / # 10 Cans (Sodium Reduced / No additional enhancements)</t>
    </r>
  </si>
  <si>
    <t>72940-10015</t>
  </si>
  <si>
    <t>VINMS99</t>
  </si>
  <si>
    <r>
      <t xml:space="preserve">Vine Ripe </t>
    </r>
    <r>
      <rPr>
        <sz val="12"/>
        <rFont val="Arial"/>
        <family val="2"/>
      </rPr>
      <t>Tomato Sauce - Low Sodium -  6 / # 10 Cans (Sodium Reduced / No additional enhancements)</t>
    </r>
  </si>
  <si>
    <t>72940-10052</t>
  </si>
  <si>
    <t>VINHM99</t>
  </si>
  <si>
    <t>46 oz</t>
  </si>
  <si>
    <t>34.50 lbs</t>
  </si>
  <si>
    <r>
      <t xml:space="preserve">Red Gold </t>
    </r>
    <r>
      <rPr>
        <sz val="12"/>
        <rFont val="Arial"/>
        <family val="2"/>
      </rPr>
      <t>Tomato Juice No Salt Added (NSA) - 12 / 46 oz Cans</t>
    </r>
  </si>
  <si>
    <t>72940-14320-5</t>
  </si>
  <si>
    <t>REDVB46</t>
  </si>
  <si>
    <r>
      <t xml:space="preserve">CONDIMENT ITEMS - Ketchup / BBQ Sauce/ Specialty Items - </t>
    </r>
    <r>
      <rPr>
        <b/>
        <i/>
        <sz val="12"/>
        <rFont val="Arial"/>
        <family val="2"/>
      </rPr>
      <t>Naturally Balanced Proprietary Formula Reduces Sodium By Up to 80%, made with sugar (no HFCS), &amp; insures GREAT TASTE !</t>
    </r>
  </si>
  <si>
    <t>9 grams</t>
  </si>
  <si>
    <t>19.84 lbs</t>
  </si>
  <si>
    <t>0.32 oz</t>
  </si>
  <si>
    <r>
      <rPr>
        <b/>
        <i/>
        <sz val="12"/>
        <rFont val="Arial"/>
        <family val="2"/>
      </rPr>
      <t xml:space="preserve">Red Gold </t>
    </r>
    <r>
      <rPr>
        <i/>
        <sz val="12"/>
        <rFont val="Arial"/>
        <family val="2"/>
      </rPr>
      <t>Naturally Balanced Ketchup (Made w/Sugar - Enhanced Low Sodium)</t>
    </r>
    <r>
      <rPr>
        <b/>
        <i/>
        <sz val="12"/>
        <rFont val="Arial"/>
        <family val="2"/>
      </rPr>
      <t xml:space="preserve"> </t>
    </r>
    <r>
      <rPr>
        <i/>
        <sz val="12"/>
        <rFont val="Arial"/>
        <family val="2"/>
      </rPr>
      <t xml:space="preserve">- 1,000 / 9 gm Foil Packets </t>
    </r>
  </si>
  <si>
    <t>72940-11584</t>
  </si>
  <si>
    <t>REDYL9G</t>
  </si>
  <si>
    <t>114 oz</t>
  </si>
  <si>
    <t>42.75 lbs</t>
  </si>
  <si>
    <t>0.60 oz</t>
  </si>
  <si>
    <r>
      <t>Red Gold</t>
    </r>
    <r>
      <rPr>
        <i/>
        <sz val="12"/>
        <rFont val="Arial"/>
        <family val="2"/>
      </rPr>
      <t xml:space="preserve"> Naturally Balanced Ketchup (Made w/Sugar - Enhanced Low Sodium)  6/#10 Cans </t>
    </r>
  </si>
  <si>
    <t>72940-11583</t>
  </si>
  <si>
    <t>REDYL99</t>
  </si>
  <si>
    <t xml:space="preserve"> were provided by FNS via the </t>
  </si>
  <si>
    <t>28.5 lbs</t>
  </si>
  <si>
    <t>28.50 lbs</t>
  </si>
  <si>
    <r>
      <t xml:space="preserve">Red Gold </t>
    </r>
    <r>
      <rPr>
        <i/>
        <sz val="12"/>
        <rFont val="Arial"/>
        <family val="2"/>
      </rPr>
      <t>Naturally Balanced Ketchup (Made w/Sugar - Enhanced Low Sodium)</t>
    </r>
    <r>
      <rPr>
        <b/>
        <i/>
        <sz val="12"/>
        <rFont val="Arial"/>
        <family val="2"/>
      </rPr>
      <t xml:space="preserve"> -</t>
    </r>
    <r>
      <rPr>
        <i/>
        <sz val="12"/>
        <rFont val="Arial"/>
        <family val="2"/>
      </rPr>
      <t xml:space="preserve"> 1/3 gal. Bag-In-Box (Wall Rack)</t>
    </r>
  </si>
  <si>
    <t>72940-11577</t>
  </si>
  <si>
    <t>REDYL3G</t>
  </si>
  <si>
    <t>2 / 1.5 gal.  Pouches</t>
  </si>
  <si>
    <t>14.5 lbs</t>
  </si>
  <si>
    <t>29.00 lbs</t>
  </si>
  <si>
    <r>
      <t>Red Gold</t>
    </r>
    <r>
      <rPr>
        <i/>
        <sz val="12"/>
        <rFont val="Arial"/>
        <family val="2"/>
      </rPr>
      <t xml:space="preserve"> Naturally Balanced Ketchup (Made w/Sugar - Enhanced Low Sodium)- 2/1.5 gal. </t>
    </r>
    <r>
      <rPr>
        <i/>
        <sz val="10"/>
        <rFont val="Arial"/>
        <family val="2"/>
      </rPr>
      <t>Dispenser Pouch Pack**</t>
    </r>
    <r>
      <rPr>
        <i/>
        <sz val="12"/>
        <rFont val="Arial"/>
        <family val="2"/>
      </rPr>
      <t xml:space="preserve"> </t>
    </r>
  </si>
  <si>
    <t>72940-11550</t>
  </si>
  <si>
    <t>REDYL7D</t>
  </si>
  <si>
    <t>112.5 oz</t>
  </si>
  <si>
    <t>42.19 lbs</t>
  </si>
  <si>
    <t xml:space="preserve">Red Gold Naturally Balanced Ketchup (Made w/Sugar; Enhanced Low Sodium) - 6/#10 Jugs w/ Pump </t>
  </si>
  <si>
    <t>72940-74737</t>
  </si>
  <si>
    <t>REDYL9P</t>
  </si>
  <si>
    <r>
      <t xml:space="preserve">Red Gold </t>
    </r>
    <r>
      <rPr>
        <i/>
        <sz val="11"/>
        <rFont val="Arial"/>
        <family val="2"/>
      </rPr>
      <t>Naturally Balanced Ketchup (Made w/Sugar - Enhanced Low Sodium)- 250 / 1 oz. Plastic Dunk Cups</t>
    </r>
  </si>
  <si>
    <t>72940-11579</t>
  </si>
  <si>
    <t>REDY51Z</t>
  </si>
  <si>
    <r>
      <t xml:space="preserve">Red Gold </t>
    </r>
    <r>
      <rPr>
        <i/>
        <sz val="11"/>
        <rFont val="Arial"/>
        <family val="2"/>
      </rPr>
      <t xml:space="preserve">BBQ Sauce Naturally Balanced (Made with Sugar/ Enhanced Low Sodium) 250 / 1 oz Plastic Dunk Cups </t>
    </r>
  </si>
  <si>
    <t>72940-11580</t>
  </si>
  <si>
    <t>REDOA1Z</t>
  </si>
  <si>
    <t>1.26 oz</t>
  </si>
  <si>
    <t>Red Gold BBQ Sauce Naturally Balanced (Made with Sugar/ Enhanced Low Sodium) - 6/#10 Jugs with Pump</t>
  </si>
  <si>
    <t>72940-74739</t>
  </si>
  <si>
    <t>REDOA9P</t>
  </si>
  <si>
    <t>29.20 lbs</t>
  </si>
  <si>
    <r>
      <t xml:space="preserve">Red Gold </t>
    </r>
    <r>
      <rPr>
        <i/>
        <sz val="11"/>
        <rFont val="Arial"/>
        <family val="2"/>
      </rPr>
      <t>BBQ Sauce Naturally Balanced (Made with Sugar/ Enhanced Low Sodium) 2/1.5 gal. Dispenser Pouch Pack**</t>
    </r>
  </si>
  <si>
    <t>72940-11119</t>
  </si>
  <si>
    <t>REDOA7D</t>
  </si>
  <si>
    <t>1,000 / 9 gm Portion Control</t>
  </si>
  <si>
    <r>
      <t>Red Gold</t>
    </r>
    <r>
      <rPr>
        <sz val="12"/>
        <rFont val="Arial"/>
        <family val="2"/>
      </rPr>
      <t xml:space="preserve"> Fancy Ketchup 1,000 / 9 gm Portion Control Foil Packets </t>
    </r>
  </si>
  <si>
    <t>72940-11581</t>
  </si>
  <si>
    <t>REDY59G</t>
  </si>
  <si>
    <t>115 oz</t>
  </si>
  <si>
    <t>43.13 lbs</t>
  </si>
  <si>
    <r>
      <t>Red Gold</t>
    </r>
    <r>
      <rPr>
        <sz val="12"/>
        <rFont val="Arial"/>
        <family val="2"/>
      </rPr>
      <t xml:space="preserve"> 33% Fancy Ketchup 6 / # 10 Cans </t>
    </r>
  </si>
  <si>
    <t>72940-11002</t>
  </si>
  <si>
    <t>REDY599</t>
  </si>
  <si>
    <t>6/ #10 Jugs (6 /114 oz)</t>
  </si>
  <si>
    <r>
      <t xml:space="preserve">Red Gold </t>
    </r>
    <r>
      <rPr>
        <sz val="12"/>
        <rFont val="Arial"/>
        <family val="2"/>
      </rPr>
      <t xml:space="preserve">33% Fancy Ketchup -  6/#10  Jugs with Pump </t>
    </r>
  </si>
  <si>
    <t>72940-11574</t>
  </si>
  <si>
    <t>REDY59P</t>
  </si>
  <si>
    <t xml:space="preserve"> per pound or </t>
  </si>
  <si>
    <t>6 / #10 Pouches (6 / 7 lb. 2 oz)</t>
  </si>
  <si>
    <r>
      <t>Red Gold</t>
    </r>
    <r>
      <rPr>
        <sz val="12"/>
        <rFont val="Arial"/>
        <family val="2"/>
      </rPr>
      <t xml:space="preserve"> 33% Fancy Ketchup 6 / 114 oz Pouches (6 / 7 lb. 2 oz) </t>
    </r>
  </si>
  <si>
    <t>72940-11561</t>
  </si>
  <si>
    <t>REDY572</t>
  </si>
  <si>
    <t xml:space="preserve"> NMPA notification @ </t>
  </si>
  <si>
    <t>1 / 3 gal. Bag In Box</t>
  </si>
  <si>
    <r>
      <t>Red Gold</t>
    </r>
    <r>
      <rPr>
        <sz val="12"/>
        <rFont val="Arial"/>
        <family val="2"/>
      </rPr>
      <t xml:space="preserve"> 33% Fancy Ketchup 1 / 3 gal. Bag-In-Box for Wall Rack</t>
    </r>
  </si>
  <si>
    <t>72940-11560</t>
  </si>
  <si>
    <t>REDYA3GTH</t>
  </si>
  <si>
    <t xml:space="preserve"> per truckload of paste. The corresponding Pass Through Value Discount per case for each product is indicated above.</t>
  </si>
  <si>
    <r>
      <t>Red Gold</t>
    </r>
    <r>
      <rPr>
        <sz val="12"/>
        <rFont val="Arial"/>
        <family val="2"/>
      </rPr>
      <t xml:space="preserve"> 33% Fancy Ketchup 2 / 1.5 gal. Dispenser Pouch Pack** </t>
    </r>
  </si>
  <si>
    <t>72940-11563</t>
  </si>
  <si>
    <t>REDY57D</t>
  </si>
  <si>
    <t>43.50 lbs</t>
  </si>
  <si>
    <r>
      <t>Red Gold</t>
    </r>
    <r>
      <rPr>
        <sz val="12"/>
        <rFont val="Arial"/>
        <family val="2"/>
      </rPr>
      <t xml:space="preserve"> 33% Fancy Ketchup 3 / 1.5 gal. Pouch Pack </t>
    </r>
  </si>
  <si>
    <t>72940-11562</t>
  </si>
  <si>
    <t>REDY53H</t>
  </si>
  <si>
    <t>9 / 64 oz Plastic</t>
  </si>
  <si>
    <t>64 oz</t>
  </si>
  <si>
    <t>36.00 lbs</t>
  </si>
  <si>
    <r>
      <t xml:space="preserve">Red Gold </t>
    </r>
    <r>
      <rPr>
        <sz val="12"/>
        <rFont val="Arial"/>
        <family val="2"/>
      </rPr>
      <t xml:space="preserve">33% Fancy Ketchup 9 / 64 oz Plastic Squeeze Bottle </t>
    </r>
  </si>
  <si>
    <t>72940-11564</t>
  </si>
  <si>
    <t xml:space="preserve">REDYA64 </t>
  </si>
  <si>
    <t>8 grams</t>
  </si>
  <si>
    <t>17.50 lbs</t>
  </si>
  <si>
    <t>0.28 oz</t>
  </si>
  <si>
    <r>
      <rPr>
        <b/>
        <sz val="12"/>
        <rFont val="Arial"/>
        <family val="2"/>
      </rPr>
      <t>Huy Fong</t>
    </r>
    <r>
      <rPr>
        <sz val="12"/>
        <rFont val="Arial"/>
        <family val="2"/>
      </rPr>
      <t xml:space="preserve"> "Rooster" Original Sriracha Hot Chili Sauce Ketchup (No HFCS)  - 1000 / 8 gram Foil Packet </t>
    </r>
  </si>
  <si>
    <t>72940-11204</t>
  </si>
  <si>
    <t>HUYYW8G</t>
  </si>
  <si>
    <t>20.0 oz</t>
  </si>
  <si>
    <t>15.00 lbs</t>
  </si>
  <si>
    <r>
      <rPr>
        <b/>
        <sz val="12"/>
        <rFont val="Arial"/>
        <family val="2"/>
      </rPr>
      <t>Huy Fong</t>
    </r>
    <r>
      <rPr>
        <sz val="12"/>
        <rFont val="Arial"/>
        <family val="2"/>
      </rPr>
      <t xml:space="preserve"> "Rooster" Original Sriracha Hot Chili Sauce Ketchup (No HFCS)- 12 / 20 oz Bottles</t>
    </r>
  </si>
  <si>
    <t>72940-11207</t>
  </si>
  <si>
    <t>HUYYW2R</t>
  </si>
  <si>
    <r>
      <rPr>
        <b/>
        <sz val="12"/>
        <rFont val="Arial"/>
        <family val="2"/>
      </rPr>
      <t>Huy Fong</t>
    </r>
    <r>
      <rPr>
        <sz val="12"/>
        <rFont val="Arial"/>
        <family val="2"/>
      </rPr>
      <t xml:space="preserve"> "Rooster" Original Sriracha Hot Chili Sauce Ketchup (No HFCS)- 2 / 1.5 gal. Dispenser Pouch Pack**</t>
    </r>
  </si>
  <si>
    <t>72940-93074</t>
  </si>
  <si>
    <t>HUYYW7D</t>
  </si>
  <si>
    <t>113 oz</t>
  </si>
  <si>
    <t>42.38 lbs</t>
  </si>
  <si>
    <t xml:space="preserve">Huy Fong "Rooster" Original Sriracha Hot Chili Sauce Ketchup (No HFCS) - 6/ 113 oz Jugs with Pump </t>
  </si>
  <si>
    <t>72940-74738</t>
  </si>
  <si>
    <t>HUYYW9P</t>
  </si>
  <si>
    <t>Note: All Better Nutrition Made Simple Products Qualify for SY1920 Cool School Café Program Points</t>
  </si>
  <si>
    <t xml:space="preserve">   TOTAL ALL ITEMS (LBS.)</t>
  </si>
  <si>
    <t>** Dispenser Program available by contacting your local foodservice broker.</t>
  </si>
  <si>
    <t>Visit www.k12tomatoes.com to download an EXCEL Version of this spreadsheet.</t>
  </si>
  <si>
    <t>TOTAL ENTITLEMENT DOLLARS ($) COMMITTED</t>
  </si>
  <si>
    <t>Redpack and Red Gold and Better Nutrition Made Simple are the registered trademarks of Red Gold, LLC., Elwood, IN  -                        Page 1 of 2 (Contact Information on Page 2)</t>
  </si>
  <si>
    <t>Tomato Paste Totes USDA WBSCM Item Code 100332</t>
  </si>
  <si>
    <t>GENERAL INFORMATION: FOR NET OFF INVOICE (NOI) COMMODITY PROCESSING METHOD</t>
  </si>
  <si>
    <r>
      <t>NOTE 2:</t>
    </r>
    <r>
      <rPr>
        <sz val="14"/>
        <rFont val="Arial"/>
        <family val="2"/>
      </rPr>
      <t xml:space="preserve"> The distributor you select to hold and manage your NOI Tomato Bank must be certified by Red Gold and approved to participate in the program by transmitting sales data on a timely basis (see </t>
    </r>
    <r>
      <rPr>
        <u/>
        <sz val="14"/>
        <color indexed="12"/>
        <rFont val="Arial"/>
        <family val="2"/>
      </rPr>
      <t xml:space="preserve">www.k12foodservice.com </t>
    </r>
    <r>
      <rPr>
        <sz val="14"/>
        <rFont val="Arial"/>
        <family val="2"/>
      </rPr>
      <t xml:space="preserve">for approved distributors).  You must have a distributor selected no later than June 1, 2019 in order to have your banks loaded by July 1, 2019  You must also agree to view your account balance by logging on the </t>
    </r>
    <r>
      <rPr>
        <u/>
        <sz val="14"/>
        <color rgb="FF0000FF"/>
        <rFont val="Arial"/>
        <family val="2"/>
      </rPr>
      <t>www.k12foodservice.com</t>
    </r>
    <r>
      <rPr>
        <sz val="14"/>
        <rFont val="Arial"/>
        <family val="2"/>
      </rPr>
      <t xml:space="preserve"> website in order to complete sales verification and monitor balances.</t>
    </r>
  </si>
  <si>
    <r>
      <t>NOTE 3:</t>
    </r>
    <r>
      <rPr>
        <sz val="14"/>
        <rFont val="Arial"/>
        <family val="2"/>
      </rPr>
      <t xml:space="preserve"> Some states and/or cooperatives may choose to obtain their purchase commitment on 100332 via an alternative unit quantity (i.e. 40 lbs, 400 lbs, etc).  Please confirm the quantity amount being requested by your respective agency and order accordingly.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</si>
</sst>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7" formatCode="&quot;$&quot;#,##0.00_);\(&quot;$&quot;#,##0.00\)"/>
    <numFmt numFmtId="8" formatCode="&quot;$&quot;#,##0.00_);[Red]\(&quot;$&quot;#,##0.00\)"/>
    <numFmt numFmtId="44" formatCode="_(&quot;$&quot;* #,##0.00_);_(&quot;$&quot;* \(#,##0.00\);_(&quot;$&quot;* &quot;-&quot;??_);_(@_)"/>
    <numFmt numFmtId="43" formatCode="_(* #,##0.00_);_(* \(#,##0.00\);_(* &quot;-&quot;??_);_(@_)"/>
    <numFmt numFmtId="164" formatCode="[&lt;=9999999]###\-####;\(###\)\ ###\-####"/>
    <numFmt numFmtId="165" formatCode="&quot;$&quot;#,##0.0000"/>
    <numFmt numFmtId="166" formatCode="_(* #,##0_);_(* \(#,##0\);_(* &quot;-&quot;??_);_(@_)"/>
    <numFmt numFmtId="167" formatCode="&quot;$&quot;#,##0.0000_);[Red]\(&quot;$&quot;#,##0.0000\)"/>
    <numFmt numFmtId="168" formatCode="0.0"/>
  </numFmts>
  <fonts count="51" x14ac:knownFonts="1">
    <font>
      <sz val="10"/>
      <name val="Arial"/>
    </font>
    <font>
      <sz val="10"/>
      <name val="Arial"/>
      <family val="2"/>
    </font>
    <font>
      <sz val="20"/>
      <name val="Arial Black"/>
      <family val="2"/>
    </font>
    <font>
      <sz val="16"/>
      <name val="Arial Black"/>
      <family val="2"/>
    </font>
    <font>
      <b/>
      <sz val="14"/>
      <color rgb="FFFF0000"/>
      <name val="Arial"/>
      <family val="2"/>
    </font>
    <font>
      <b/>
      <sz val="10"/>
      <color rgb="FFFF0000"/>
      <name val="Arial"/>
      <family val="2"/>
    </font>
    <font>
      <b/>
      <sz val="13"/>
      <name val="Arial"/>
      <family val="2"/>
    </font>
    <font>
      <sz val="13"/>
      <name val="Arial"/>
      <family val="2"/>
    </font>
    <font>
      <b/>
      <sz val="13"/>
      <color rgb="FFFF0000"/>
      <name val="Arial"/>
      <family val="2"/>
    </font>
    <font>
      <b/>
      <sz val="13"/>
      <color indexed="10"/>
      <name val="Arial"/>
      <family val="2"/>
    </font>
    <font>
      <sz val="12"/>
      <name val="Arial"/>
      <family val="2"/>
    </font>
    <font>
      <b/>
      <sz val="12"/>
      <name val="Arial"/>
      <family val="2"/>
    </font>
    <font>
      <b/>
      <sz val="12"/>
      <color rgb="FFFF0000"/>
      <name val="Arial"/>
      <family val="2"/>
    </font>
    <font>
      <b/>
      <sz val="14"/>
      <name val="Arial"/>
      <family val="2"/>
    </font>
    <font>
      <b/>
      <sz val="20"/>
      <name val="Arial"/>
      <family val="2"/>
    </font>
    <font>
      <sz val="14"/>
      <name val="Arial"/>
      <family val="2"/>
    </font>
    <font>
      <sz val="11"/>
      <name val="Arial"/>
      <family val="2"/>
    </font>
    <font>
      <u/>
      <sz val="10"/>
      <color indexed="12"/>
      <name val="Arial"/>
      <family val="2"/>
    </font>
    <font>
      <u/>
      <sz val="14"/>
      <color indexed="12"/>
      <name val="Arial"/>
      <family val="2"/>
    </font>
    <font>
      <b/>
      <u/>
      <sz val="14"/>
      <color indexed="12"/>
      <name val="Arial"/>
      <family val="2"/>
    </font>
    <font>
      <sz val="9"/>
      <name val="Arial"/>
      <family val="2"/>
    </font>
    <font>
      <sz val="10"/>
      <color theme="0" tint="-0.249977111117893"/>
      <name val="Arial"/>
      <family val="2"/>
    </font>
    <font>
      <sz val="10"/>
      <color theme="0"/>
      <name val="Arial"/>
      <family val="2"/>
    </font>
    <font>
      <sz val="10"/>
      <color rgb="FFFF0000"/>
      <name val="Arial"/>
      <family val="2"/>
    </font>
    <font>
      <b/>
      <sz val="16"/>
      <name val="Arial"/>
      <family val="2"/>
    </font>
    <font>
      <sz val="18"/>
      <name val="Arial Black"/>
      <family val="2"/>
    </font>
    <font>
      <b/>
      <sz val="10"/>
      <name val="Arial"/>
      <family val="2"/>
    </font>
    <font>
      <sz val="16"/>
      <color rgb="FFFF0000"/>
      <name val="Arial Black"/>
      <family val="2"/>
    </font>
    <font>
      <i/>
      <sz val="10"/>
      <name val="Arial"/>
      <family val="2"/>
    </font>
    <font>
      <b/>
      <sz val="8"/>
      <name val="Arial"/>
      <family val="2"/>
    </font>
    <font>
      <b/>
      <i/>
      <sz val="12"/>
      <color indexed="10"/>
      <name val="Arial"/>
      <family val="2"/>
    </font>
    <font>
      <i/>
      <sz val="10"/>
      <color theme="0" tint="-0.249977111117893"/>
      <name val="Arial"/>
      <family val="2"/>
    </font>
    <font>
      <i/>
      <sz val="10"/>
      <color theme="0"/>
      <name val="Arial"/>
      <family val="2"/>
    </font>
    <font>
      <i/>
      <sz val="10"/>
      <color rgb="FFFF0000"/>
      <name val="Arial"/>
      <family val="2"/>
    </font>
    <font>
      <b/>
      <i/>
      <sz val="12"/>
      <name val="Arial"/>
      <family val="2"/>
    </font>
    <font>
      <b/>
      <sz val="12"/>
      <color theme="0" tint="-0.249977111117893"/>
      <name val="Arial"/>
      <family val="2"/>
    </font>
    <font>
      <sz val="12"/>
      <color theme="0" tint="-0.249977111117893"/>
      <name val="Arial"/>
      <family val="2"/>
    </font>
    <font>
      <sz val="12"/>
      <color theme="0"/>
      <name val="Arial"/>
      <family val="2"/>
    </font>
    <font>
      <b/>
      <sz val="12"/>
      <color theme="0"/>
      <name val="Arial"/>
      <family val="2"/>
    </font>
    <font>
      <b/>
      <sz val="10"/>
      <color theme="0" tint="-0.249977111117893"/>
      <name val="Arial"/>
      <family val="2"/>
    </font>
    <font>
      <b/>
      <sz val="10"/>
      <color theme="0"/>
      <name val="Arial"/>
      <family val="2"/>
    </font>
    <font>
      <i/>
      <sz val="12"/>
      <name val="Arial"/>
      <family val="2"/>
    </font>
    <font>
      <sz val="11"/>
      <color theme="0" tint="-0.249977111117893"/>
      <name val="Arial"/>
      <family val="2"/>
    </font>
    <font>
      <sz val="11"/>
      <color theme="0"/>
      <name val="Arial"/>
      <family val="2"/>
    </font>
    <font>
      <sz val="11"/>
      <color rgb="FFFF0000"/>
      <name val="Arial"/>
      <family val="2"/>
    </font>
    <font>
      <b/>
      <i/>
      <sz val="12"/>
      <color rgb="FFFF0000"/>
      <name val="Arial"/>
      <family val="2"/>
    </font>
    <font>
      <b/>
      <i/>
      <sz val="11"/>
      <name val="Arial"/>
      <family val="2"/>
    </font>
    <font>
      <i/>
      <sz val="11"/>
      <name val="Arial"/>
      <family val="2"/>
    </font>
    <font>
      <sz val="12"/>
      <color rgb="FFFF0000"/>
      <name val="Arial"/>
      <family val="2"/>
    </font>
    <font>
      <b/>
      <i/>
      <sz val="11"/>
      <color rgb="FFFF0000"/>
      <name val="Arial"/>
      <family val="2"/>
    </font>
    <font>
      <u/>
      <sz val="14"/>
      <color rgb="FF0000FF"/>
      <name val="Arial"/>
      <family val="2"/>
    </font>
  </fonts>
  <fills count="11">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79998168889431442"/>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17" fillId="0" borderId="0" applyNumberFormat="0" applyFill="0" applyBorder="0" applyAlignment="0" applyProtection="0">
      <alignment vertical="top"/>
      <protection locked="0"/>
    </xf>
    <xf numFmtId="44" fontId="1" fillId="0" borderId="0" applyFont="0" applyFill="0" applyBorder="0" applyAlignment="0" applyProtection="0"/>
    <xf numFmtId="43" fontId="1" fillId="0" borderId="0" applyFont="0" applyFill="0" applyBorder="0" applyAlignment="0" applyProtection="0"/>
  </cellStyleXfs>
  <cellXfs count="512">
    <xf numFmtId="0" fontId="0" fillId="0" borderId="0" xfId="0"/>
    <xf numFmtId="0" fontId="0" fillId="2" borderId="0" xfId="0" applyFill="1"/>
    <xf numFmtId="0" fontId="0" fillId="2" borderId="0" xfId="0" applyFill="1" applyProtection="1"/>
    <xf numFmtId="0" fontId="0" fillId="4" borderId="0" xfId="0" applyFill="1"/>
    <xf numFmtId="0" fontId="0" fillId="2" borderId="0" xfId="0" applyFill="1" applyBorder="1" applyProtection="1"/>
    <xf numFmtId="0" fontId="10" fillId="2" borderId="0" xfId="0" applyFont="1" applyFill="1" applyBorder="1" applyProtection="1"/>
    <xf numFmtId="0" fontId="15" fillId="2" borderId="0" xfId="0" applyFont="1" applyFill="1" applyBorder="1" applyProtection="1"/>
    <xf numFmtId="0" fontId="15" fillId="4" borderId="0" xfId="0" applyFont="1" applyFill="1" applyBorder="1"/>
    <xf numFmtId="0" fontId="0" fillId="0" borderId="0" xfId="0" applyBorder="1"/>
    <xf numFmtId="0" fontId="0" fillId="2" borderId="0" xfId="0" applyFill="1" applyBorder="1" applyProtection="1">
      <protection locked="0"/>
    </xf>
    <xf numFmtId="0" fontId="0" fillId="2" borderId="0" xfId="0" applyFill="1" applyProtection="1">
      <protection locked="0"/>
    </xf>
    <xf numFmtId="0" fontId="1" fillId="2" borderId="0" xfId="1" applyFont="1" applyFill="1"/>
    <xf numFmtId="0" fontId="1" fillId="5" borderId="0" xfId="1" applyFont="1" applyFill="1"/>
    <xf numFmtId="0" fontId="21" fillId="7" borderId="0" xfId="1" applyFont="1" applyFill="1"/>
    <xf numFmtId="0" fontId="22" fillId="5" borderId="0" xfId="1" applyFont="1" applyFill="1"/>
    <xf numFmtId="0" fontId="22" fillId="5" borderId="0" xfId="1" applyFont="1" applyFill="1" applyAlignment="1">
      <alignment horizontal="left"/>
    </xf>
    <xf numFmtId="0" fontId="22" fillId="0" borderId="0" xfId="1" applyFont="1" applyAlignment="1">
      <alignment horizontal="left"/>
    </xf>
    <xf numFmtId="0" fontId="23" fillId="0" borderId="0" xfId="1" applyFont="1" applyAlignment="1">
      <alignment horizontal="left"/>
    </xf>
    <xf numFmtId="0" fontId="1" fillId="0" borderId="0" xfId="1" applyFont="1" applyAlignment="1">
      <alignment horizontal="left"/>
    </xf>
    <xf numFmtId="0" fontId="1" fillId="0" borderId="0" xfId="1" applyFont="1"/>
    <xf numFmtId="0" fontId="28" fillId="2" borderId="0" xfId="1" applyFont="1" applyFill="1"/>
    <xf numFmtId="0" fontId="32" fillId="0" borderId="0" xfId="1" applyFont="1" applyAlignment="1">
      <alignment horizontal="left"/>
    </xf>
    <xf numFmtId="0" fontId="33" fillId="0" borderId="0" xfId="1" applyFont="1" applyAlignment="1">
      <alignment horizontal="left"/>
    </xf>
    <xf numFmtId="0" fontId="28" fillId="0" borderId="0" xfId="1" applyFont="1" applyAlignment="1">
      <alignment horizontal="left"/>
    </xf>
    <xf numFmtId="0" fontId="28" fillId="0" borderId="0" xfId="1" applyFont="1"/>
    <xf numFmtId="0" fontId="1" fillId="2" borderId="0" xfId="1" quotePrefix="1" applyFont="1" applyFill="1" applyBorder="1" applyAlignment="1">
      <alignment horizontal="left" wrapText="1"/>
    </xf>
    <xf numFmtId="49" fontId="34" fillId="10" borderId="14" xfId="1" applyNumberFormat="1" applyFont="1" applyFill="1" applyBorder="1" applyAlignment="1" applyProtection="1">
      <alignment horizontal="left" vertical="center"/>
    </xf>
    <xf numFmtId="49" fontId="10" fillId="10" borderId="14" xfId="1" applyNumberFormat="1" applyFont="1" applyFill="1" applyBorder="1" applyAlignment="1" applyProtection="1">
      <alignment horizontal="center" vertical="center"/>
    </xf>
    <xf numFmtId="166" fontId="10" fillId="8" borderId="16" xfId="4" applyNumberFormat="1" applyFont="1" applyFill="1" applyBorder="1" applyAlignment="1" applyProtection="1">
      <alignment horizontal="center" vertical="center"/>
      <protection locked="0"/>
    </xf>
    <xf numFmtId="2" fontId="10" fillId="2" borderId="17" xfId="4" applyNumberFormat="1" applyFont="1" applyFill="1" applyBorder="1" applyAlignment="1">
      <alignment horizontal="center" vertical="center"/>
    </xf>
    <xf numFmtId="166" fontId="10" fillId="8" borderId="17" xfId="4" applyNumberFormat="1" applyFont="1" applyFill="1" applyBorder="1" applyAlignment="1" applyProtection="1">
      <alignment horizontal="center" vertical="center"/>
      <protection locked="0"/>
    </xf>
    <xf numFmtId="2" fontId="10" fillId="2" borderId="18" xfId="4" applyNumberFormat="1" applyFont="1" applyFill="1" applyBorder="1" applyAlignment="1">
      <alignment horizontal="center" vertical="center"/>
    </xf>
    <xf numFmtId="44" fontId="21" fillId="7" borderId="0" xfId="3" applyFont="1" applyFill="1" applyProtection="1">
      <protection hidden="1"/>
    </xf>
    <xf numFmtId="8" fontId="37" fillId="5" borderId="0" xfId="1" applyNumberFormat="1" applyFont="1" applyFill="1" applyBorder="1" applyAlignment="1">
      <alignment horizontal="center"/>
    </xf>
    <xf numFmtId="44" fontId="22" fillId="5" borderId="0" xfId="3" applyFont="1" applyFill="1" applyAlignment="1">
      <alignment horizontal="left"/>
    </xf>
    <xf numFmtId="0" fontId="1" fillId="2" borderId="0" xfId="1" applyFont="1" applyFill="1" applyBorder="1" applyAlignment="1">
      <alignment horizontal="left" wrapText="1"/>
    </xf>
    <xf numFmtId="166" fontId="10" fillId="8" borderId="19" xfId="4" applyNumberFormat="1" applyFont="1" applyFill="1" applyBorder="1" applyAlignment="1" applyProtection="1">
      <alignment horizontal="center" vertical="center"/>
      <protection locked="0"/>
    </xf>
    <xf numFmtId="2" fontId="10" fillId="2" borderId="14" xfId="4" applyNumberFormat="1" applyFont="1" applyFill="1" applyBorder="1" applyAlignment="1">
      <alignment horizontal="center" vertical="center"/>
    </xf>
    <xf numFmtId="166" fontId="10" fillId="8" borderId="14" xfId="4" applyNumberFormat="1" applyFont="1" applyFill="1" applyBorder="1" applyAlignment="1" applyProtection="1">
      <alignment horizontal="center" vertical="center"/>
      <protection locked="0"/>
    </xf>
    <xf numFmtId="2" fontId="10" fillId="2" borderId="15" xfId="4" applyNumberFormat="1" applyFont="1" applyFill="1" applyBorder="1" applyAlignment="1">
      <alignment horizontal="center" vertical="center"/>
    </xf>
    <xf numFmtId="0" fontId="1" fillId="5" borderId="0" xfId="1" quotePrefix="1" applyFont="1" applyFill="1" applyBorder="1" applyAlignment="1">
      <alignment horizontal="left" wrapText="1"/>
    </xf>
    <xf numFmtId="166" fontId="10" fillId="8" borderId="20" xfId="4" applyNumberFormat="1" applyFont="1" applyFill="1" applyBorder="1" applyAlignment="1" applyProtection="1">
      <alignment horizontal="center" vertical="center"/>
      <protection locked="0"/>
    </xf>
    <xf numFmtId="2" fontId="10" fillId="2" borderId="21" xfId="4" applyNumberFormat="1" applyFont="1" applyFill="1" applyBorder="1" applyAlignment="1">
      <alignment horizontal="center" vertical="center"/>
    </xf>
    <xf numFmtId="166" fontId="10" fillId="8" borderId="21" xfId="4" applyNumberFormat="1" applyFont="1" applyFill="1" applyBorder="1" applyAlignment="1" applyProtection="1">
      <alignment horizontal="center" vertical="center"/>
      <protection locked="0"/>
    </xf>
    <xf numFmtId="2" fontId="10" fillId="2" borderId="22" xfId="4" applyNumberFormat="1" applyFont="1" applyFill="1" applyBorder="1" applyAlignment="1">
      <alignment horizontal="center" vertical="center"/>
    </xf>
    <xf numFmtId="0" fontId="34" fillId="10" borderId="14" xfId="1" applyFont="1" applyFill="1" applyBorder="1" applyAlignment="1" applyProtection="1">
      <alignment horizontal="left" vertical="center"/>
    </xf>
    <xf numFmtId="166" fontId="10" fillId="8" borderId="23" xfId="4" applyNumberFormat="1" applyFont="1" applyFill="1" applyBorder="1" applyAlignment="1" applyProtection="1">
      <alignment horizontal="center" vertical="center"/>
      <protection locked="0"/>
    </xf>
    <xf numFmtId="2" fontId="10" fillId="2" borderId="24" xfId="4" applyNumberFormat="1" applyFont="1" applyFill="1" applyBorder="1" applyAlignment="1">
      <alignment horizontal="center" vertical="center"/>
    </xf>
    <xf numFmtId="166" fontId="10" fillId="8" borderId="24" xfId="4" applyNumberFormat="1" applyFont="1" applyFill="1" applyBorder="1" applyAlignment="1" applyProtection="1">
      <alignment horizontal="center" vertical="center"/>
      <protection locked="0"/>
    </xf>
    <xf numFmtId="2" fontId="10" fillId="2" borderId="25" xfId="4" applyNumberFormat="1" applyFont="1" applyFill="1" applyBorder="1" applyAlignment="1">
      <alignment horizontal="center" vertical="center"/>
    </xf>
    <xf numFmtId="0" fontId="10" fillId="10" borderId="14" xfId="1" applyFont="1" applyFill="1" applyBorder="1" applyAlignment="1" applyProtection="1">
      <alignment horizontal="center" vertical="center"/>
    </xf>
    <xf numFmtId="0" fontId="34" fillId="10" borderId="24" xfId="1" applyFont="1" applyFill="1" applyBorder="1" applyAlignment="1" applyProtection="1">
      <alignment horizontal="left" vertical="center"/>
    </xf>
    <xf numFmtId="0" fontId="10" fillId="10" borderId="24" xfId="1" applyFont="1" applyFill="1" applyBorder="1" applyAlignment="1" applyProtection="1">
      <alignment horizontal="center" vertical="center"/>
    </xf>
    <xf numFmtId="166" fontId="10" fillId="8" borderId="13" xfId="4" applyNumberFormat="1" applyFont="1" applyFill="1" applyBorder="1" applyAlignment="1" applyProtection="1">
      <alignment horizontal="center" vertical="center"/>
      <protection locked="0"/>
    </xf>
    <xf numFmtId="49" fontId="10" fillId="5" borderId="21" xfId="1" applyNumberFormat="1" applyFont="1" applyFill="1" applyBorder="1" applyAlignment="1" applyProtection="1">
      <alignment horizontal="center" vertical="center"/>
    </xf>
    <xf numFmtId="49" fontId="10" fillId="5" borderId="14" xfId="1" applyNumberFormat="1" applyFont="1" applyFill="1" applyBorder="1" applyAlignment="1" applyProtection="1">
      <alignment horizontal="center" vertical="center"/>
    </xf>
    <xf numFmtId="49" fontId="11" fillId="5" borderId="24" xfId="1" applyNumberFormat="1" applyFont="1" applyFill="1" applyBorder="1" applyAlignment="1" applyProtection="1">
      <alignment horizontal="left" vertical="center"/>
    </xf>
    <xf numFmtId="49" fontId="10" fillId="5" borderId="24" xfId="1" applyNumberFormat="1" applyFont="1" applyFill="1" applyBorder="1" applyAlignment="1" applyProtection="1">
      <alignment horizontal="center" vertical="center"/>
    </xf>
    <xf numFmtId="166" fontId="10" fillId="8" borderId="28" xfId="4" applyNumberFormat="1" applyFont="1" applyFill="1" applyBorder="1" applyAlignment="1" applyProtection="1">
      <alignment horizontal="center" vertical="center"/>
      <protection locked="0"/>
    </xf>
    <xf numFmtId="2" fontId="10" fillId="2" borderId="29" xfId="4" applyNumberFormat="1" applyFont="1" applyFill="1" applyBorder="1" applyAlignment="1">
      <alignment horizontal="center" vertical="center"/>
    </xf>
    <xf numFmtId="166" fontId="10" fillId="8" borderId="29" xfId="4" applyNumberFormat="1" applyFont="1" applyFill="1" applyBorder="1" applyAlignment="1" applyProtection="1">
      <alignment horizontal="center" vertical="center"/>
      <protection locked="0"/>
    </xf>
    <xf numFmtId="2" fontId="10" fillId="2" borderId="30" xfId="4" applyNumberFormat="1" applyFont="1" applyFill="1" applyBorder="1" applyAlignment="1">
      <alignment horizontal="center" vertical="center"/>
    </xf>
    <xf numFmtId="0" fontId="16" fillId="5" borderId="0" xfId="1" applyFont="1" applyFill="1"/>
    <xf numFmtId="0" fontId="16" fillId="5" borderId="0" xfId="1" quotePrefix="1" applyFont="1" applyFill="1" applyBorder="1" applyAlignment="1">
      <alignment horizontal="left" wrapText="1"/>
    </xf>
    <xf numFmtId="166" fontId="16" fillId="8" borderId="31" xfId="4" applyNumberFormat="1" applyFont="1" applyFill="1" applyBorder="1" applyAlignment="1" applyProtection="1">
      <alignment horizontal="center" vertical="center"/>
      <protection locked="0"/>
    </xf>
    <xf numFmtId="2" fontId="16" fillId="2" borderId="17" xfId="4" applyNumberFormat="1" applyFont="1" applyFill="1" applyBorder="1" applyAlignment="1">
      <alignment horizontal="center" vertical="center"/>
    </xf>
    <xf numFmtId="166" fontId="16" fillId="8" borderId="17" xfId="4" applyNumberFormat="1" applyFont="1" applyFill="1" applyBorder="1" applyAlignment="1" applyProtection="1">
      <alignment horizontal="center" vertical="center"/>
      <protection locked="0"/>
    </xf>
    <xf numFmtId="2" fontId="16" fillId="2" borderId="18" xfId="4" applyNumberFormat="1" applyFont="1" applyFill="1" applyBorder="1" applyAlignment="1">
      <alignment horizontal="center" vertical="center"/>
    </xf>
    <xf numFmtId="0" fontId="16" fillId="2" borderId="0" xfId="1" applyFont="1" applyFill="1"/>
    <xf numFmtId="44" fontId="42" fillId="7" borderId="0" xfId="3" applyFont="1" applyFill="1" applyProtection="1">
      <protection hidden="1"/>
    </xf>
    <xf numFmtId="8" fontId="43" fillId="5" borderId="0" xfId="1" applyNumberFormat="1" applyFont="1" applyFill="1" applyBorder="1" applyAlignment="1">
      <alignment horizontal="center"/>
    </xf>
    <xf numFmtId="0" fontId="43" fillId="5" borderId="0" xfId="1" applyFont="1" applyFill="1" applyAlignment="1">
      <alignment horizontal="left"/>
    </xf>
    <xf numFmtId="44" fontId="43" fillId="5" borderId="0" xfId="3" applyFont="1" applyFill="1" applyAlignment="1">
      <alignment horizontal="left"/>
    </xf>
    <xf numFmtId="0" fontId="43" fillId="0" borderId="0" xfId="1" applyFont="1" applyAlignment="1">
      <alignment horizontal="left"/>
    </xf>
    <xf numFmtId="0" fontId="44" fillId="0" borderId="0" xfId="1" applyFont="1" applyAlignment="1">
      <alignment horizontal="left"/>
    </xf>
    <xf numFmtId="0" fontId="16" fillId="0" borderId="0" xfId="1" applyFont="1" applyAlignment="1">
      <alignment horizontal="left"/>
    </xf>
    <xf numFmtId="0" fontId="41" fillId="10" borderId="21" xfId="1" applyFont="1" applyFill="1" applyBorder="1" applyAlignment="1" applyProtection="1">
      <alignment horizontal="left" vertical="center"/>
    </xf>
    <xf numFmtId="0" fontId="10" fillId="10" borderId="21" xfId="1" applyFont="1" applyFill="1" applyBorder="1" applyAlignment="1" applyProtection="1">
      <alignment horizontal="center" vertical="center"/>
    </xf>
    <xf numFmtId="0" fontId="32" fillId="5" borderId="0" xfId="1" applyFont="1" applyFill="1" applyAlignment="1">
      <alignment horizontal="left"/>
    </xf>
    <xf numFmtId="0" fontId="22" fillId="5" borderId="0" xfId="1" applyFont="1" applyFill="1" applyAlignment="1">
      <alignment horizontal="left" wrapText="1"/>
    </xf>
    <xf numFmtId="0" fontId="22" fillId="0" borderId="0" xfId="1" applyFont="1" applyAlignment="1">
      <alignment horizontal="left" wrapText="1"/>
    </xf>
    <xf numFmtId="0" fontId="23" fillId="0" borderId="0" xfId="1" applyFont="1" applyAlignment="1">
      <alignment horizontal="left" wrapText="1"/>
    </xf>
    <xf numFmtId="0" fontId="45" fillId="10" borderId="14" xfId="1" applyFont="1" applyFill="1" applyBorder="1" applyAlignment="1" applyProtection="1">
      <alignment horizontal="left" vertical="center"/>
    </xf>
    <xf numFmtId="0" fontId="46" fillId="10" borderId="14" xfId="1" applyFont="1" applyFill="1" applyBorder="1" applyAlignment="1" applyProtection="1">
      <alignment horizontal="left" vertical="center"/>
    </xf>
    <xf numFmtId="0" fontId="10" fillId="2" borderId="0" xfId="1" applyFont="1" applyFill="1"/>
    <xf numFmtId="0" fontId="10" fillId="0" borderId="0" xfId="1" applyFont="1" applyAlignment="1">
      <alignment horizontal="left" wrapText="1"/>
    </xf>
    <xf numFmtId="0" fontId="10" fillId="0" borderId="0" xfId="1" applyFont="1"/>
    <xf numFmtId="0" fontId="37" fillId="5" borderId="0" xfId="1" applyFont="1" applyFill="1"/>
    <xf numFmtId="0" fontId="37" fillId="5" borderId="0" xfId="1" applyFont="1" applyFill="1" applyAlignment="1">
      <alignment horizontal="left"/>
    </xf>
    <xf numFmtId="0" fontId="37" fillId="0" borderId="0" xfId="1" applyFont="1" applyAlignment="1">
      <alignment horizontal="left"/>
    </xf>
    <xf numFmtId="0" fontId="48" fillId="0" borderId="0" xfId="1" applyFont="1" applyAlignment="1">
      <alignment horizontal="left"/>
    </xf>
    <xf numFmtId="0" fontId="10" fillId="0" borderId="0" xfId="1" applyFont="1" applyAlignment="1">
      <alignment horizontal="left"/>
    </xf>
    <xf numFmtId="0" fontId="49" fillId="10" borderId="14" xfId="1" applyFont="1" applyFill="1" applyBorder="1" applyAlignment="1" applyProtection="1">
      <alignment horizontal="left" vertical="center"/>
    </xf>
    <xf numFmtId="166" fontId="10" fillId="8" borderId="32" xfId="4" applyNumberFormat="1" applyFont="1" applyFill="1" applyBorder="1" applyAlignment="1" applyProtection="1">
      <alignment horizontal="center" vertical="center"/>
      <protection locked="0"/>
    </xf>
    <xf numFmtId="2" fontId="10" fillId="2" borderId="33" xfId="4" applyNumberFormat="1" applyFont="1" applyFill="1" applyBorder="1" applyAlignment="1">
      <alignment horizontal="center" vertical="center"/>
    </xf>
    <xf numFmtId="166" fontId="10" fillId="8" borderId="33" xfId="4" applyNumberFormat="1" applyFont="1" applyFill="1" applyBorder="1" applyAlignment="1" applyProtection="1">
      <alignment horizontal="center" vertical="center"/>
      <protection locked="0"/>
    </xf>
    <xf numFmtId="2" fontId="10" fillId="2" borderId="34" xfId="4" applyNumberFormat="1" applyFont="1" applyFill="1" applyBorder="1" applyAlignment="1">
      <alignment horizontal="center" vertical="center"/>
    </xf>
    <xf numFmtId="0" fontId="11" fillId="2" borderId="14" xfId="1" applyFont="1" applyFill="1" applyBorder="1" applyAlignment="1" applyProtection="1">
      <alignment horizontal="left" vertical="center"/>
    </xf>
    <xf numFmtId="0" fontId="10" fillId="2" borderId="14" xfId="1" applyFont="1" applyFill="1" applyBorder="1" applyAlignment="1" applyProtection="1">
      <alignment horizontal="center" vertical="center"/>
    </xf>
    <xf numFmtId="0" fontId="37" fillId="5" borderId="0" xfId="1" applyFont="1" applyFill="1" applyBorder="1" applyAlignment="1">
      <alignment horizontal="left" vertical="top" wrapText="1"/>
    </xf>
    <xf numFmtId="0" fontId="37" fillId="0" borderId="0" xfId="1" applyFont="1" applyFill="1" applyBorder="1" applyAlignment="1">
      <alignment horizontal="left" vertical="top" wrapText="1"/>
    </xf>
    <xf numFmtId="0" fontId="48" fillId="0" borderId="0" xfId="1" applyFont="1" applyFill="1" applyBorder="1" applyAlignment="1">
      <alignment horizontal="left" vertical="top" wrapText="1"/>
    </xf>
    <xf numFmtId="0" fontId="10" fillId="5" borderId="14" xfId="1" applyFont="1" applyFill="1" applyBorder="1" applyAlignment="1" applyProtection="1">
      <alignment horizontal="center" vertical="center"/>
    </xf>
    <xf numFmtId="0" fontId="10" fillId="5" borderId="14" xfId="1" applyFont="1" applyFill="1" applyBorder="1" applyAlignment="1" applyProtection="1">
      <alignment horizontal="left" vertical="center"/>
    </xf>
    <xf numFmtId="0" fontId="12" fillId="5" borderId="24" xfId="1" applyFont="1" applyFill="1" applyBorder="1" applyAlignment="1" applyProtection="1">
      <alignment horizontal="left" vertical="center"/>
    </xf>
    <xf numFmtId="0" fontId="10" fillId="5" borderId="24" xfId="1" applyFont="1" applyFill="1" applyBorder="1" applyAlignment="1" applyProtection="1">
      <alignment horizontal="center" vertical="center"/>
    </xf>
    <xf numFmtId="166" fontId="11" fillId="2" borderId="35" xfId="1" applyNumberFormat="1" applyFont="1" applyFill="1" applyBorder="1"/>
    <xf numFmtId="2" fontId="11" fillId="2" borderId="29" xfId="1" applyNumberFormat="1" applyFont="1" applyFill="1" applyBorder="1"/>
    <xf numFmtId="2" fontId="11" fillId="2" borderId="36" xfId="1" applyNumberFormat="1" applyFont="1" applyFill="1" applyBorder="1"/>
    <xf numFmtId="166" fontId="11" fillId="2" borderId="0" xfId="1" applyNumberFormat="1" applyFont="1" applyFill="1" applyBorder="1"/>
    <xf numFmtId="166" fontId="35" fillId="7" borderId="0" xfId="1" applyNumberFormat="1" applyFont="1" applyFill="1" applyBorder="1"/>
    <xf numFmtId="166" fontId="36" fillId="7" borderId="0" xfId="1" applyNumberFormat="1" applyFont="1" applyFill="1" applyBorder="1"/>
    <xf numFmtId="7" fontId="22" fillId="5" borderId="0" xfId="1" applyNumberFormat="1" applyFont="1" applyFill="1" applyAlignment="1">
      <alignment horizontal="left"/>
    </xf>
    <xf numFmtId="0" fontId="1" fillId="0" borderId="0" xfId="1" applyFont="1" applyFill="1"/>
    <xf numFmtId="0" fontId="1" fillId="3" borderId="0" xfId="1" applyFont="1" applyFill="1"/>
    <xf numFmtId="0" fontId="1" fillId="4" borderId="0" xfId="1" applyFont="1" applyFill="1"/>
    <xf numFmtId="0" fontId="1" fillId="0" borderId="0" xfId="1" applyFont="1" applyAlignment="1">
      <alignment horizontal="left" wrapText="1"/>
    </xf>
    <xf numFmtId="0" fontId="1" fillId="4" borderId="0" xfId="1" applyFont="1" applyFill="1" applyAlignment="1">
      <alignment horizontal="center"/>
    </xf>
    <xf numFmtId="0" fontId="1" fillId="4" borderId="0" xfId="1" applyFont="1" applyFill="1" applyAlignment="1">
      <alignment horizontal="right"/>
    </xf>
    <xf numFmtId="0" fontId="1" fillId="4" borderId="0" xfId="1" applyFont="1" applyFill="1" applyAlignment="1">
      <alignment horizontal="left"/>
    </xf>
    <xf numFmtId="0" fontId="15" fillId="4" borderId="0" xfId="1" applyFont="1" applyFill="1"/>
    <xf numFmtId="2" fontId="1" fillId="4" borderId="0" xfId="1" applyNumberFormat="1" applyFont="1" applyFill="1"/>
    <xf numFmtId="0" fontId="1" fillId="0" borderId="0" xfId="1" applyFont="1" applyAlignment="1">
      <alignment horizontal="center"/>
    </xf>
    <xf numFmtId="0" fontId="1" fillId="0" borderId="0" xfId="1" applyFont="1" applyAlignment="1">
      <alignment horizontal="right"/>
    </xf>
    <xf numFmtId="2" fontId="1" fillId="0" borderId="0" xfId="1" applyNumberFormat="1" applyFont="1"/>
    <xf numFmtId="0" fontId="1" fillId="2" borderId="0" xfId="1" applyFill="1"/>
    <xf numFmtId="0" fontId="1" fillId="4" borderId="0" xfId="1" applyFill="1"/>
    <xf numFmtId="0" fontId="1" fillId="0" borderId="0" xfId="1"/>
    <xf numFmtId="0" fontId="1" fillId="2" borderId="0" xfId="1" applyFill="1" applyBorder="1"/>
    <xf numFmtId="0" fontId="10" fillId="2" borderId="0" xfId="1" applyFont="1" applyFill="1" applyBorder="1"/>
    <xf numFmtId="0" fontId="1" fillId="4" borderId="0" xfId="1" applyFill="1" applyBorder="1"/>
    <xf numFmtId="0" fontId="1" fillId="2" borderId="0" xfId="1" applyFont="1" applyFill="1" applyProtection="1">
      <protection locked="0"/>
    </xf>
    <xf numFmtId="0" fontId="1" fillId="2" borderId="0" xfId="1" applyFont="1" applyFill="1" applyAlignment="1" applyProtection="1">
      <alignment horizontal="left" wrapText="1"/>
      <protection locked="0"/>
    </xf>
    <xf numFmtId="0" fontId="1" fillId="2" borderId="0" xfId="1" applyFont="1" applyFill="1" applyAlignment="1" applyProtection="1">
      <alignment horizontal="center"/>
      <protection locked="0"/>
    </xf>
    <xf numFmtId="0" fontId="1" fillId="2" borderId="0" xfId="1" applyFont="1" applyFill="1" applyAlignment="1" applyProtection="1">
      <alignment horizontal="right"/>
      <protection locked="0"/>
    </xf>
    <xf numFmtId="0" fontId="1" fillId="5" borderId="0" xfId="1" applyFont="1" applyFill="1" applyProtection="1">
      <protection locked="0"/>
    </xf>
    <xf numFmtId="0" fontId="1" fillId="5" borderId="0" xfId="1" applyFont="1" applyFill="1" applyAlignment="1" applyProtection="1">
      <alignment horizontal="center"/>
      <protection locked="0"/>
    </xf>
    <xf numFmtId="0" fontId="1" fillId="5" borderId="0" xfId="1" applyFont="1" applyFill="1" applyAlignment="1" applyProtection="1">
      <alignment horizontal="left"/>
      <protection locked="0"/>
    </xf>
    <xf numFmtId="2" fontId="1" fillId="5" borderId="0" xfId="1" applyNumberFormat="1" applyFont="1" applyFill="1" applyProtection="1">
      <protection locked="0"/>
    </xf>
    <xf numFmtId="2" fontId="20" fillId="5" borderId="0" xfId="1" applyNumberFormat="1" applyFont="1" applyFill="1" applyAlignment="1" applyProtection="1">
      <alignment horizontal="right" vertical="center" wrapText="1"/>
      <protection locked="0"/>
    </xf>
    <xf numFmtId="0" fontId="21" fillId="7" borderId="0" xfId="1" applyFont="1" applyFill="1" applyProtection="1">
      <protection locked="0"/>
    </xf>
    <xf numFmtId="0" fontId="22" fillId="5" borderId="0" xfId="1" applyFont="1" applyFill="1" applyProtection="1">
      <protection locked="0"/>
    </xf>
    <xf numFmtId="0" fontId="22" fillId="5" borderId="0" xfId="1" applyFont="1" applyFill="1" applyAlignment="1" applyProtection="1">
      <alignment horizontal="left"/>
      <protection locked="0"/>
    </xf>
    <xf numFmtId="0" fontId="22" fillId="0" borderId="0" xfId="1" applyFont="1" applyAlignment="1" applyProtection="1">
      <alignment horizontal="left"/>
      <protection locked="0"/>
    </xf>
    <xf numFmtId="0" fontId="23" fillId="0" borderId="0" xfId="1" applyFont="1" applyAlignment="1" applyProtection="1">
      <alignment horizontal="left"/>
      <protection locked="0"/>
    </xf>
    <xf numFmtId="0" fontId="1" fillId="0" borderId="0" xfId="1" applyFont="1" applyAlignment="1" applyProtection="1">
      <alignment horizontal="left"/>
      <protection locked="0"/>
    </xf>
    <xf numFmtId="0" fontId="1" fillId="0" borderId="0" xfId="1" applyFont="1" applyProtection="1">
      <protection locked="0"/>
    </xf>
    <xf numFmtId="0" fontId="1" fillId="5" borderId="0" xfId="1" applyFont="1" applyFill="1" applyBorder="1" applyProtection="1">
      <protection locked="0"/>
    </xf>
    <xf numFmtId="0" fontId="1" fillId="5" borderId="0" xfId="1" applyFont="1" applyFill="1" applyAlignment="1" applyProtection="1">
      <alignment vertical="center"/>
      <protection locked="0"/>
    </xf>
    <xf numFmtId="0" fontId="1" fillId="2" borderId="0" xfId="1" applyFont="1" applyFill="1" applyAlignment="1" applyProtection="1">
      <alignment vertical="center"/>
      <protection locked="0"/>
    </xf>
    <xf numFmtId="165" fontId="22" fillId="5" borderId="0" xfId="3" applyNumberFormat="1" applyFont="1" applyFill="1" applyAlignment="1" applyProtection="1">
      <alignment horizontal="left"/>
      <protection locked="0"/>
    </xf>
    <xf numFmtId="0" fontId="1" fillId="5" borderId="0" xfId="1" applyFont="1" applyFill="1" applyAlignment="1" applyProtection="1">
      <alignment horizontal="center" vertical="center"/>
      <protection locked="0"/>
    </xf>
    <xf numFmtId="0" fontId="1" fillId="5" borderId="0" xfId="1" applyFont="1" applyFill="1" applyAlignment="1" applyProtection="1">
      <alignment horizontal="left" vertical="center"/>
      <protection locked="0"/>
    </xf>
    <xf numFmtId="0" fontId="3" fillId="5" borderId="0" xfId="1" applyFont="1" applyFill="1" applyAlignment="1" applyProtection="1">
      <alignment vertical="center"/>
      <protection locked="0"/>
    </xf>
    <xf numFmtId="0" fontId="3" fillId="5" borderId="0" xfId="1" applyFont="1" applyFill="1" applyAlignment="1" applyProtection="1">
      <alignment horizontal="center" vertical="center"/>
      <protection locked="0"/>
    </xf>
    <xf numFmtId="0" fontId="3" fillId="0" borderId="0" xfId="1" applyFont="1" applyFill="1" applyAlignment="1" applyProtection="1">
      <alignment vertical="center"/>
      <protection locked="0"/>
    </xf>
    <xf numFmtId="166" fontId="22" fillId="5" borderId="0" xfId="4" applyNumberFormat="1" applyFont="1" applyFill="1" applyAlignment="1" applyProtection="1">
      <alignment horizontal="left"/>
      <protection locked="0"/>
    </xf>
    <xf numFmtId="0" fontId="28" fillId="2" borderId="0" xfId="1" applyFont="1" applyFill="1" applyProtection="1">
      <protection locked="0"/>
    </xf>
    <xf numFmtId="0" fontId="28" fillId="2" borderId="0" xfId="1" applyFont="1" applyFill="1" applyBorder="1" applyAlignment="1" applyProtection="1">
      <alignment horizontal="left" wrapText="1"/>
      <protection locked="0"/>
    </xf>
    <xf numFmtId="0" fontId="1" fillId="2" borderId="0" xfId="1" applyFont="1" applyFill="1" applyBorder="1" applyAlignment="1" applyProtection="1">
      <alignment horizontal="center"/>
      <protection locked="0"/>
    </xf>
    <xf numFmtId="0" fontId="1" fillId="2" borderId="0" xfId="1" applyFont="1" applyFill="1" applyBorder="1" applyAlignment="1" applyProtection="1">
      <alignment horizontal="right"/>
      <protection locked="0"/>
    </xf>
    <xf numFmtId="0" fontId="1" fillId="0" borderId="0" xfId="1" applyFont="1" applyFill="1" applyBorder="1" applyAlignment="1" applyProtection="1">
      <protection locked="0"/>
    </xf>
    <xf numFmtId="0" fontId="29" fillId="0" borderId="0" xfId="1" applyFont="1" applyFill="1" applyBorder="1" applyAlignment="1" applyProtection="1">
      <alignment horizontal="center" wrapText="1"/>
      <protection locked="0"/>
    </xf>
    <xf numFmtId="0" fontId="28" fillId="5" borderId="0" xfId="1" applyFont="1" applyFill="1" applyProtection="1">
      <protection locked="0"/>
    </xf>
    <xf numFmtId="0" fontId="28" fillId="5" borderId="0" xfId="1" applyFont="1" applyFill="1" applyAlignment="1" applyProtection="1">
      <alignment horizontal="center"/>
      <protection locked="0"/>
    </xf>
    <xf numFmtId="0" fontId="28" fillId="5" borderId="0" xfId="1" applyFont="1" applyFill="1" applyAlignment="1" applyProtection="1">
      <alignment horizontal="left"/>
      <protection locked="0"/>
    </xf>
    <xf numFmtId="0" fontId="31" fillId="7" borderId="0" xfId="1" applyFont="1" applyFill="1" applyProtection="1">
      <protection locked="0"/>
    </xf>
    <xf numFmtId="0" fontId="32" fillId="5" borderId="0" xfId="1" applyFont="1" applyFill="1" applyProtection="1">
      <protection locked="0"/>
    </xf>
    <xf numFmtId="14" fontId="22" fillId="5" borderId="0" xfId="1" quotePrefix="1" applyNumberFormat="1" applyFont="1" applyFill="1" applyAlignment="1" applyProtection="1">
      <alignment horizontal="left"/>
      <protection locked="0"/>
    </xf>
    <xf numFmtId="0" fontId="32" fillId="0" borderId="0" xfId="1" applyFont="1" applyAlignment="1" applyProtection="1">
      <alignment horizontal="left"/>
      <protection locked="0"/>
    </xf>
    <xf numFmtId="0" fontId="33" fillId="0" borderId="0" xfId="1" applyFont="1" applyAlignment="1" applyProtection="1">
      <alignment horizontal="left"/>
      <protection locked="0"/>
    </xf>
    <xf numFmtId="0" fontId="28" fillId="0" borderId="0" xfId="1" applyFont="1" applyAlignment="1" applyProtection="1">
      <alignment horizontal="left"/>
      <protection locked="0"/>
    </xf>
    <xf numFmtId="0" fontId="28" fillId="0" borderId="0" xfId="1" applyFont="1" applyProtection="1">
      <protection locked="0"/>
    </xf>
    <xf numFmtId="0" fontId="11" fillId="2" borderId="0" xfId="1" applyFont="1" applyFill="1" applyAlignment="1" applyProtection="1">
      <alignment vertical="center"/>
      <protection locked="0"/>
    </xf>
    <xf numFmtId="0" fontId="11" fillId="2" borderId="9" xfId="1" applyFont="1" applyFill="1" applyBorder="1" applyAlignment="1" applyProtection="1">
      <alignment horizontal="left" vertical="center" wrapText="1"/>
      <protection locked="0"/>
    </xf>
    <xf numFmtId="0" fontId="11" fillId="2" borderId="9" xfId="1" applyFont="1" applyFill="1" applyBorder="1" applyAlignment="1" applyProtection="1">
      <alignment horizontal="center" vertical="center" wrapText="1"/>
      <protection locked="0"/>
    </xf>
    <xf numFmtId="0" fontId="11" fillId="2" borderId="10" xfId="1" applyFont="1" applyFill="1" applyBorder="1" applyAlignment="1" applyProtection="1">
      <alignment horizontal="center" vertical="center" wrapText="1"/>
      <protection locked="0"/>
    </xf>
    <xf numFmtId="0" fontId="34" fillId="2" borderId="10" xfId="1" applyFont="1" applyFill="1" applyBorder="1" applyAlignment="1" applyProtection="1">
      <alignment horizontal="center" vertical="center" wrapText="1"/>
      <protection locked="0"/>
    </xf>
    <xf numFmtId="0" fontId="34" fillId="2" borderId="11" xfId="1" applyFont="1" applyFill="1" applyBorder="1" applyAlignment="1" applyProtection="1">
      <alignment horizontal="center" vertical="center" wrapText="1"/>
      <protection locked="0"/>
    </xf>
    <xf numFmtId="2" fontId="11" fillId="0" borderId="11" xfId="1" applyNumberFormat="1" applyFont="1" applyBorder="1" applyAlignment="1" applyProtection="1">
      <alignment horizontal="center" vertical="center" wrapText="1"/>
      <protection locked="0"/>
    </xf>
    <xf numFmtId="0" fontId="35" fillId="7" borderId="0" xfId="1" applyFont="1" applyFill="1" applyAlignment="1" applyProtection="1">
      <alignment vertical="center"/>
      <protection locked="0"/>
    </xf>
    <xf numFmtId="0" fontId="36" fillId="7" borderId="0" xfId="1" applyFont="1" applyFill="1" applyAlignment="1" applyProtection="1">
      <alignment vertical="center"/>
      <protection locked="0"/>
    </xf>
    <xf numFmtId="0" fontId="37" fillId="5" borderId="0" xfId="1" applyFont="1" applyFill="1" applyAlignment="1" applyProtection="1">
      <alignment vertical="center"/>
      <protection locked="0"/>
    </xf>
    <xf numFmtId="0" fontId="37" fillId="5" borderId="0" xfId="1" applyFont="1" applyFill="1" applyAlignment="1" applyProtection="1">
      <alignment horizontal="left" vertical="center"/>
      <protection locked="0"/>
    </xf>
    <xf numFmtId="0" fontId="38" fillId="0" borderId="0" xfId="1" applyFont="1" applyAlignment="1" applyProtection="1">
      <alignment horizontal="left" vertical="center"/>
      <protection locked="0"/>
    </xf>
    <xf numFmtId="0" fontId="12" fillId="0" borderId="0" xfId="1" applyFont="1" applyAlignment="1" applyProtection="1">
      <alignment horizontal="left" vertical="center"/>
      <protection locked="0"/>
    </xf>
    <xf numFmtId="0" fontId="11" fillId="0" borderId="0" xfId="1" applyFont="1" applyAlignment="1" applyProtection="1">
      <alignment horizontal="left" vertical="center"/>
      <protection locked="0"/>
    </xf>
    <xf numFmtId="0" fontId="11" fillId="0" borderId="0" xfId="1" applyFont="1" applyAlignment="1" applyProtection="1">
      <alignment vertical="center"/>
      <protection locked="0"/>
    </xf>
    <xf numFmtId="0" fontId="26" fillId="2" borderId="0" xfId="1" applyFont="1" applyFill="1" applyAlignment="1" applyProtection="1">
      <alignment vertical="center"/>
      <protection locked="0"/>
    </xf>
    <xf numFmtId="0" fontId="26" fillId="2" borderId="0" xfId="1" applyFont="1" applyFill="1" applyBorder="1" applyAlignment="1" applyProtection="1">
      <alignment vertical="center"/>
      <protection locked="0"/>
    </xf>
    <xf numFmtId="168" fontId="29" fillId="6" borderId="10" xfId="1" applyNumberFormat="1" applyFont="1" applyFill="1" applyBorder="1" applyAlignment="1" applyProtection="1">
      <alignment horizontal="center" vertical="center" wrapText="1"/>
      <protection locked="0"/>
    </xf>
    <xf numFmtId="2" fontId="29" fillId="6" borderId="10" xfId="1" applyNumberFormat="1" applyFont="1" applyFill="1" applyBorder="1" applyAlignment="1" applyProtection="1">
      <alignment horizontal="center" vertical="center" wrapText="1"/>
      <protection locked="0"/>
    </xf>
    <xf numFmtId="2" fontId="29" fillId="6" borderId="11" xfId="1" applyNumberFormat="1" applyFont="1" applyFill="1" applyBorder="1" applyAlignment="1" applyProtection="1">
      <alignment horizontal="center" vertical="center" wrapText="1"/>
      <protection locked="0"/>
    </xf>
    <xf numFmtId="0" fontId="39" fillId="7" borderId="0" xfId="1" applyFont="1" applyFill="1" applyAlignment="1" applyProtection="1">
      <alignment vertical="center"/>
      <protection locked="0"/>
    </xf>
    <xf numFmtId="0" fontId="40" fillId="5" borderId="0" xfId="1" applyFont="1" applyFill="1" applyAlignment="1" applyProtection="1">
      <alignment vertical="center"/>
      <protection locked="0"/>
    </xf>
    <xf numFmtId="0" fontId="38" fillId="5" borderId="0" xfId="1" applyFont="1" applyFill="1" applyBorder="1" applyAlignment="1" applyProtection="1">
      <alignment horizontal="left" vertical="center" wrapText="1"/>
      <protection locked="0"/>
    </xf>
    <xf numFmtId="0" fontId="38" fillId="0" borderId="0" xfId="1" applyFont="1" applyFill="1" applyBorder="1" applyAlignment="1" applyProtection="1">
      <alignment horizontal="left" vertical="center" wrapText="1"/>
      <protection locked="0"/>
    </xf>
    <xf numFmtId="0" fontId="12" fillId="0" borderId="0" xfId="1" applyFont="1" applyFill="1" applyBorder="1" applyAlignment="1" applyProtection="1">
      <alignment horizontal="left" vertical="center" wrapText="1"/>
      <protection locked="0"/>
    </xf>
    <xf numFmtId="0" fontId="26" fillId="0" borderId="0" xfId="1" applyFont="1" applyAlignment="1" applyProtection="1">
      <alignment horizontal="left" vertical="center"/>
      <protection locked="0"/>
    </xf>
    <xf numFmtId="0" fontId="26" fillId="0" borderId="0" xfId="1" applyFont="1" applyAlignment="1" applyProtection="1">
      <alignment vertical="center"/>
      <protection locked="0"/>
    </xf>
    <xf numFmtId="167" fontId="26" fillId="9" borderId="12" xfId="1" applyNumberFormat="1" applyFont="1" applyFill="1" applyBorder="1" applyAlignment="1" applyProtection="1">
      <alignment horizontal="center" vertical="center"/>
    </xf>
    <xf numFmtId="0" fontId="10" fillId="10" borderId="13" xfId="1" quotePrefix="1" applyFont="1" applyFill="1" applyBorder="1" applyAlignment="1" applyProtection="1">
      <alignment horizontal="center" vertical="center"/>
    </xf>
    <xf numFmtId="0" fontId="10" fillId="10" borderId="14" xfId="1" applyFont="1" applyFill="1" applyBorder="1" applyAlignment="1" applyProtection="1">
      <alignment horizontal="right" vertical="center"/>
    </xf>
    <xf numFmtId="0" fontId="10" fillId="10" borderId="14" xfId="1" quotePrefix="1" applyFont="1" applyFill="1" applyBorder="1" applyAlignment="1" applyProtection="1">
      <alignment horizontal="right" vertical="center"/>
    </xf>
    <xf numFmtId="0" fontId="41" fillId="10" borderId="14" xfId="1" applyFont="1" applyFill="1" applyBorder="1" applyAlignment="1" applyProtection="1">
      <alignment vertical="center" wrapText="1"/>
    </xf>
    <xf numFmtId="166" fontId="10" fillId="10" borderId="14" xfId="4" applyNumberFormat="1" applyFont="1" applyFill="1" applyBorder="1" applyAlignment="1" applyProtection="1">
      <alignment vertical="center"/>
    </xf>
    <xf numFmtId="2" fontId="10" fillId="10" borderId="14" xfId="1" applyNumberFormat="1" applyFont="1" applyFill="1" applyBorder="1" applyAlignment="1" applyProtection="1">
      <alignment horizontal="center" vertical="center"/>
    </xf>
    <xf numFmtId="8" fontId="10" fillId="10" borderId="15" xfId="1" applyNumberFormat="1" applyFont="1" applyFill="1" applyBorder="1" applyAlignment="1" applyProtection="1">
      <alignment horizontal="center" vertical="center"/>
    </xf>
    <xf numFmtId="0" fontId="10" fillId="10" borderId="13" xfId="1" applyFont="1" applyFill="1" applyBorder="1" applyAlignment="1" applyProtection="1">
      <alignment horizontal="center" vertical="center"/>
    </xf>
    <xf numFmtId="3" fontId="10" fillId="10" borderId="14" xfId="1" quotePrefix="1" applyNumberFormat="1" applyFont="1" applyFill="1" applyBorder="1" applyAlignment="1" applyProtection="1">
      <alignment horizontal="right" vertical="center"/>
    </xf>
    <xf numFmtId="0" fontId="41" fillId="10" borderId="14" xfId="1" applyFont="1" applyFill="1" applyBorder="1" applyAlignment="1" applyProtection="1">
      <alignment vertical="center"/>
    </xf>
    <xf numFmtId="0" fontId="16" fillId="10" borderId="14" xfId="1" applyFont="1" applyFill="1" applyBorder="1" applyAlignment="1" applyProtection="1">
      <alignment horizontal="center" vertical="center"/>
    </xf>
    <xf numFmtId="3" fontId="10" fillId="10" borderId="14" xfId="4" quotePrefix="1" applyNumberFormat="1" applyFont="1" applyFill="1" applyBorder="1" applyAlignment="1" applyProtection="1">
      <alignment horizontal="right" vertical="center"/>
    </xf>
    <xf numFmtId="0" fontId="10" fillId="10" borderId="26" xfId="1" applyFont="1" applyFill="1" applyBorder="1" applyAlignment="1" applyProtection="1">
      <alignment horizontal="center" vertical="center"/>
    </xf>
    <xf numFmtId="0" fontId="10" fillId="10" borderId="24" xfId="1" applyFont="1" applyFill="1" applyBorder="1" applyAlignment="1" applyProtection="1">
      <alignment horizontal="right" vertical="center"/>
    </xf>
    <xf numFmtId="3" fontId="10" fillId="10" borderId="24" xfId="4" quotePrefix="1" applyNumberFormat="1" applyFont="1" applyFill="1" applyBorder="1" applyAlignment="1" applyProtection="1">
      <alignment horizontal="right" vertical="center"/>
    </xf>
    <xf numFmtId="0" fontId="41" fillId="10" borderId="24" xfId="1" applyFont="1" applyFill="1" applyBorder="1" applyAlignment="1" applyProtection="1">
      <alignment vertical="center" wrapText="1"/>
    </xf>
    <xf numFmtId="166" fontId="10" fillId="10" borderId="24" xfId="4" applyNumberFormat="1" applyFont="1" applyFill="1" applyBorder="1" applyAlignment="1" applyProtection="1">
      <alignment vertical="center"/>
    </xf>
    <xf numFmtId="2" fontId="10" fillId="10" borderId="24" xfId="1" applyNumberFormat="1" applyFont="1" applyFill="1" applyBorder="1" applyAlignment="1" applyProtection="1">
      <alignment horizontal="center" vertical="center"/>
    </xf>
    <xf numFmtId="8" fontId="10" fillId="10" borderId="25" xfId="1" applyNumberFormat="1" applyFont="1" applyFill="1" applyBorder="1" applyAlignment="1" applyProtection="1">
      <alignment horizontal="center" vertical="center"/>
    </xf>
    <xf numFmtId="0" fontId="10" fillId="2" borderId="27" xfId="1" quotePrefix="1" applyFont="1" applyFill="1" applyBorder="1" applyAlignment="1" applyProtection="1">
      <alignment horizontal="center" vertical="center"/>
    </xf>
    <xf numFmtId="0" fontId="10" fillId="2" borderId="21" xfId="1" applyFont="1" applyFill="1" applyBorder="1" applyAlignment="1" applyProtection="1">
      <alignment horizontal="right" vertical="center"/>
    </xf>
    <xf numFmtId="0" fontId="10" fillId="5" borderId="21" xfId="1" quotePrefix="1" applyFont="1" applyFill="1" applyBorder="1" applyAlignment="1" applyProtection="1">
      <alignment horizontal="right" vertical="center"/>
    </xf>
    <xf numFmtId="0" fontId="10" fillId="5" borderId="21" xfId="1" applyFont="1" applyFill="1" applyBorder="1" applyAlignment="1" applyProtection="1">
      <alignment horizontal="center" vertical="center"/>
    </xf>
    <xf numFmtId="0" fontId="11" fillId="2" borderId="21" xfId="1" applyFont="1" applyFill="1" applyBorder="1" applyAlignment="1" applyProtection="1">
      <alignment horizontal="left" vertical="center"/>
    </xf>
    <xf numFmtId="0" fontId="10" fillId="2" borderId="21" xfId="1" applyFont="1" applyFill="1" applyBorder="1" applyAlignment="1" applyProtection="1">
      <alignment vertical="center" wrapText="1"/>
    </xf>
    <xf numFmtId="0" fontId="10" fillId="2" borderId="21" xfId="1" applyFont="1" applyFill="1" applyBorder="1" applyAlignment="1" applyProtection="1">
      <alignment horizontal="center" vertical="center"/>
    </xf>
    <xf numFmtId="166" fontId="10" fillId="2" borderId="21" xfId="4" applyNumberFormat="1" applyFont="1" applyFill="1" applyBorder="1" applyAlignment="1" applyProtection="1">
      <alignment vertical="center"/>
    </xf>
    <xf numFmtId="2" fontId="10" fillId="5" borderId="21" xfId="1" applyNumberFormat="1" applyFont="1" applyFill="1" applyBorder="1" applyAlignment="1" applyProtection="1">
      <alignment horizontal="center" vertical="center"/>
    </xf>
    <xf numFmtId="8" fontId="10" fillId="2" borderId="22" xfId="1" applyNumberFormat="1" applyFont="1" applyFill="1" applyBorder="1" applyAlignment="1" applyProtection="1">
      <alignment horizontal="center" vertical="center"/>
    </xf>
    <xf numFmtId="0" fontId="10" fillId="2" borderId="13" xfId="1" quotePrefix="1" applyFont="1" applyFill="1" applyBorder="1" applyAlignment="1" applyProtection="1">
      <alignment horizontal="center" vertical="center"/>
    </xf>
    <xf numFmtId="0" fontId="10" fillId="2" borderId="14" xfId="1" applyFont="1" applyFill="1" applyBorder="1" applyAlignment="1" applyProtection="1">
      <alignment horizontal="right" vertical="center"/>
    </xf>
    <xf numFmtId="0" fontId="10" fillId="5" borderId="14" xfId="1" applyFont="1" applyFill="1" applyBorder="1" applyAlignment="1" applyProtection="1">
      <alignment horizontal="right" vertical="center"/>
    </xf>
    <xf numFmtId="0" fontId="10" fillId="2" borderId="14" xfId="1" applyFont="1" applyFill="1" applyBorder="1" applyAlignment="1" applyProtection="1">
      <alignment vertical="center" wrapText="1"/>
    </xf>
    <xf numFmtId="166" fontId="10" fillId="2" borderId="14" xfId="4" applyNumberFormat="1" applyFont="1" applyFill="1" applyBorder="1" applyAlignment="1" applyProtection="1">
      <alignment vertical="center"/>
    </xf>
    <xf numFmtId="2" fontId="10" fillId="5" borderId="14" xfId="1" applyNumberFormat="1" applyFont="1" applyFill="1" applyBorder="1" applyAlignment="1" applyProtection="1">
      <alignment horizontal="center" vertical="center"/>
    </xf>
    <xf numFmtId="8" fontId="10" fillId="2" borderId="15" xfId="1" applyNumberFormat="1" applyFont="1" applyFill="1" applyBorder="1" applyAlignment="1" applyProtection="1">
      <alignment horizontal="center" vertical="center"/>
    </xf>
    <xf numFmtId="0" fontId="10" fillId="0" borderId="13" xfId="1" quotePrefix="1" applyFont="1" applyFill="1" applyBorder="1" applyAlignment="1" applyProtection="1">
      <alignment horizontal="center" vertical="center"/>
    </xf>
    <xf numFmtId="0" fontId="10" fillId="5" borderId="14" xfId="1" quotePrefix="1" applyFont="1" applyFill="1" applyBorder="1" applyAlignment="1" applyProtection="1">
      <alignment horizontal="right" vertical="center"/>
    </xf>
    <xf numFmtId="0" fontId="10" fillId="2" borderId="14" xfId="1" applyFont="1" applyFill="1" applyBorder="1" applyAlignment="1" applyProtection="1">
      <alignment horizontal="center" vertical="center" wrapText="1"/>
    </xf>
    <xf numFmtId="2" fontId="10" fillId="0" borderId="14" xfId="1" applyNumberFormat="1" applyFont="1" applyFill="1" applyBorder="1" applyAlignment="1" applyProtection="1">
      <alignment horizontal="center" vertical="center"/>
    </xf>
    <xf numFmtId="0" fontId="10" fillId="5" borderId="13" xfId="1" applyFont="1" applyFill="1" applyBorder="1" applyAlignment="1" applyProtection="1">
      <alignment horizontal="center" vertical="center"/>
    </xf>
    <xf numFmtId="0" fontId="11" fillId="5" borderId="14" xfId="1" applyFont="1" applyFill="1" applyBorder="1" applyAlignment="1" applyProtection="1">
      <alignment horizontal="left" vertical="center"/>
    </xf>
    <xf numFmtId="0" fontId="10" fillId="5" borderId="14" xfId="1" applyFont="1" applyFill="1" applyBorder="1" applyAlignment="1" applyProtection="1">
      <alignment vertical="center" wrapText="1"/>
    </xf>
    <xf numFmtId="0" fontId="10" fillId="2" borderId="13" xfId="1" applyFont="1" applyFill="1" applyBorder="1" applyAlignment="1" applyProtection="1">
      <alignment horizontal="center" vertical="center"/>
    </xf>
    <xf numFmtId="3" fontId="10" fillId="5" borderId="14" xfId="1" quotePrefix="1" applyNumberFormat="1" applyFont="1" applyFill="1" applyBorder="1" applyAlignment="1" applyProtection="1">
      <alignment horizontal="right" vertical="center"/>
    </xf>
    <xf numFmtId="0" fontId="10" fillId="2" borderId="14" xfId="1" applyFont="1" applyFill="1" applyBorder="1" applyAlignment="1" applyProtection="1">
      <alignment horizontal="left" vertical="center" wrapText="1"/>
    </xf>
    <xf numFmtId="0" fontId="10" fillId="5" borderId="26" xfId="1" quotePrefix="1" applyFont="1" applyFill="1" applyBorder="1" applyAlignment="1" applyProtection="1">
      <alignment horizontal="center" vertical="center"/>
    </xf>
    <xf numFmtId="0" fontId="10" fillId="5" borderId="24" xfId="1" applyFont="1" applyFill="1" applyBorder="1" applyAlignment="1" applyProtection="1">
      <alignment horizontal="right" vertical="center"/>
    </xf>
    <xf numFmtId="3" fontId="10" fillId="5" borderId="24" xfId="1" quotePrefix="1" applyNumberFormat="1" applyFont="1" applyFill="1" applyBorder="1" applyAlignment="1" applyProtection="1">
      <alignment horizontal="right" vertical="center"/>
    </xf>
    <xf numFmtId="0" fontId="10" fillId="5" borderId="24" xfId="1" applyFont="1" applyFill="1" applyBorder="1" applyAlignment="1" applyProtection="1">
      <alignment vertical="center" wrapText="1"/>
    </xf>
    <xf numFmtId="0" fontId="16" fillId="5" borderId="24" xfId="1" applyFont="1" applyFill="1" applyBorder="1" applyAlignment="1" applyProtection="1">
      <alignment horizontal="center" vertical="center"/>
    </xf>
    <xf numFmtId="166" fontId="10" fillId="5" borderId="24" xfId="4" applyNumberFormat="1" applyFont="1" applyFill="1" applyBorder="1" applyAlignment="1" applyProtection="1">
      <alignment vertical="center"/>
    </xf>
    <xf numFmtId="2" fontId="10" fillId="5" borderId="24" xfId="1" applyNumberFormat="1" applyFont="1" applyFill="1" applyBorder="1" applyAlignment="1" applyProtection="1">
      <alignment horizontal="center" vertical="center"/>
    </xf>
    <xf numFmtId="8" fontId="10" fillId="2" borderId="25" xfId="1" applyNumberFormat="1" applyFont="1" applyFill="1" applyBorder="1" applyAlignment="1" applyProtection="1">
      <alignment horizontal="center" vertical="center"/>
    </xf>
    <xf numFmtId="0" fontId="10" fillId="10" borderId="27" xfId="1" applyFont="1" applyFill="1" applyBorder="1" applyAlignment="1" applyProtection="1">
      <alignment horizontal="center" vertical="center"/>
    </xf>
    <xf numFmtId="0" fontId="10" fillId="10" borderId="21" xfId="1" applyFont="1" applyFill="1" applyBorder="1" applyAlignment="1" applyProtection="1">
      <alignment horizontal="right" vertical="center"/>
    </xf>
    <xf numFmtId="3" fontId="10" fillId="10" borderId="21" xfId="4" quotePrefix="1" applyNumberFormat="1" applyFont="1" applyFill="1" applyBorder="1" applyAlignment="1" applyProtection="1">
      <alignment horizontal="right" vertical="center"/>
    </xf>
    <xf numFmtId="0" fontId="28" fillId="10" borderId="21" xfId="1" applyFont="1" applyFill="1" applyBorder="1" applyAlignment="1" applyProtection="1">
      <alignment vertical="center" wrapText="1"/>
    </xf>
    <xf numFmtId="166" fontId="10" fillId="10" borderId="21" xfId="4" applyNumberFormat="1" applyFont="1" applyFill="1" applyBorder="1" applyAlignment="1" applyProtection="1">
      <alignment vertical="center"/>
    </xf>
    <xf numFmtId="2" fontId="10" fillId="10" borderId="21" xfId="1" applyNumberFormat="1" applyFont="1" applyFill="1" applyBorder="1" applyAlignment="1" applyProtection="1">
      <alignment horizontal="center" vertical="center"/>
    </xf>
    <xf numFmtId="8" fontId="10" fillId="10" borderId="22" xfId="1" applyNumberFormat="1" applyFont="1" applyFill="1" applyBorder="1" applyAlignment="1" applyProtection="1">
      <alignment horizontal="center" vertical="center"/>
    </xf>
    <xf numFmtId="0" fontId="28" fillId="10" borderId="14" xfId="1" applyFont="1" applyFill="1" applyBorder="1" applyAlignment="1" applyProtection="1">
      <alignment vertical="center" wrapText="1"/>
    </xf>
    <xf numFmtId="3" fontId="10" fillId="2" borderId="14" xfId="4" quotePrefix="1" applyNumberFormat="1" applyFont="1" applyFill="1" applyBorder="1" applyAlignment="1" applyProtection="1">
      <alignment horizontal="right" vertical="center"/>
    </xf>
    <xf numFmtId="2" fontId="10" fillId="2" borderId="14" xfId="1" applyNumberFormat="1" applyFont="1" applyFill="1" applyBorder="1" applyAlignment="1" applyProtection="1">
      <alignment horizontal="center" vertical="center"/>
    </xf>
    <xf numFmtId="3" fontId="10" fillId="0" borderId="14" xfId="4" quotePrefix="1" applyNumberFormat="1" applyFont="1" applyFill="1" applyBorder="1" applyAlignment="1" applyProtection="1">
      <alignment horizontal="right" vertical="center"/>
    </xf>
    <xf numFmtId="3" fontId="10" fillId="2" borderId="14" xfId="1" quotePrefix="1" applyNumberFormat="1" applyFont="1" applyFill="1" applyBorder="1" applyAlignment="1" applyProtection="1">
      <alignment horizontal="right" vertical="center"/>
    </xf>
    <xf numFmtId="49" fontId="10" fillId="2" borderId="14" xfId="1" applyNumberFormat="1" applyFont="1" applyFill="1" applyBorder="1" applyAlignment="1" applyProtection="1">
      <alignment horizontal="center" vertical="center"/>
    </xf>
    <xf numFmtId="0" fontId="1" fillId="5" borderId="14" xfId="1" applyFont="1" applyFill="1" applyBorder="1" applyAlignment="1" applyProtection="1">
      <alignment vertical="center" wrapText="1"/>
    </xf>
    <xf numFmtId="166" fontId="10" fillId="5" borderId="14" xfId="4" applyNumberFormat="1" applyFont="1" applyFill="1" applyBorder="1" applyAlignment="1" applyProtection="1">
      <alignment vertical="center"/>
    </xf>
    <xf numFmtId="3" fontId="10" fillId="5" borderId="14" xfId="4" quotePrefix="1" applyNumberFormat="1" applyFont="1" applyFill="1" applyBorder="1" applyAlignment="1" applyProtection="1">
      <alignment horizontal="right" vertical="center"/>
    </xf>
    <xf numFmtId="0" fontId="10" fillId="2" borderId="26" xfId="1" applyFont="1" applyFill="1" applyBorder="1" applyAlignment="1" applyProtection="1">
      <alignment horizontal="center" vertical="center"/>
    </xf>
    <xf numFmtId="0" fontId="10" fillId="2" borderId="24" xfId="1" applyFont="1" applyFill="1" applyBorder="1" applyAlignment="1" applyProtection="1">
      <alignment horizontal="right" vertical="center"/>
    </xf>
    <xf numFmtId="3" fontId="10" fillId="2" borderId="24" xfId="4" quotePrefix="1" applyNumberFormat="1" applyFont="1" applyFill="1" applyBorder="1" applyAlignment="1" applyProtection="1">
      <alignment horizontal="right" vertical="center"/>
    </xf>
    <xf numFmtId="0" fontId="10" fillId="2" borderId="24" xfId="1" applyFont="1" applyFill="1" applyBorder="1" applyAlignment="1" applyProtection="1">
      <alignment horizontal="center" vertical="center"/>
    </xf>
    <xf numFmtId="0" fontId="1" fillId="5" borderId="24" xfId="1" applyFont="1" applyFill="1" applyBorder="1" applyAlignment="1" applyProtection="1">
      <alignment vertical="center" wrapText="1"/>
    </xf>
    <xf numFmtId="0" fontId="22" fillId="5" borderId="0" xfId="1" applyFont="1" applyFill="1" applyAlignment="1" applyProtection="1">
      <alignment horizontal="center"/>
    </xf>
    <xf numFmtId="0" fontId="22" fillId="5" borderId="0" xfId="1" applyFont="1" applyFill="1" applyAlignment="1" applyProtection="1">
      <alignment horizontal="left"/>
    </xf>
    <xf numFmtId="0" fontId="10" fillId="2" borderId="0" xfId="1" applyFont="1" applyFill="1" applyBorder="1" applyAlignment="1" applyProtection="1">
      <alignment horizontal="center"/>
    </xf>
    <xf numFmtId="0" fontId="10" fillId="2" borderId="0" xfId="1" applyFont="1" applyFill="1" applyBorder="1" applyAlignment="1" applyProtection="1"/>
    <xf numFmtId="0" fontId="22" fillId="0" borderId="0" xfId="1" applyFont="1" applyAlignment="1" applyProtection="1">
      <alignment horizontal="left"/>
    </xf>
    <xf numFmtId="0" fontId="12" fillId="8" borderId="0" xfId="1" applyFont="1" applyFill="1" applyAlignment="1" applyProtection="1">
      <alignment horizontal="center" vertical="center"/>
    </xf>
    <xf numFmtId="0" fontId="11" fillId="2" borderId="0" xfId="1" applyFont="1" applyFill="1" applyBorder="1" applyAlignment="1" applyProtection="1">
      <alignment horizontal="left"/>
      <protection locked="0"/>
    </xf>
    <xf numFmtId="0" fontId="11" fillId="5" borderId="0" xfId="1" applyFont="1" applyFill="1" applyBorder="1" applyAlignment="1" applyProtection="1">
      <alignment vertical="top" wrapText="1"/>
      <protection locked="0"/>
    </xf>
    <xf numFmtId="0" fontId="10" fillId="5" borderId="0" xfId="1" applyFont="1" applyFill="1" applyBorder="1" applyAlignment="1" applyProtection="1">
      <alignment horizontal="left" vertical="top" wrapText="1"/>
      <protection locked="0"/>
    </xf>
    <xf numFmtId="0" fontId="11" fillId="2" borderId="0" xfId="1" applyFont="1" applyFill="1" applyBorder="1" applyAlignment="1" applyProtection="1">
      <alignment wrapText="1"/>
      <protection locked="0"/>
    </xf>
    <xf numFmtId="0" fontId="35" fillId="7" borderId="0" xfId="1" applyFont="1" applyFill="1" applyBorder="1" applyAlignment="1" applyProtection="1">
      <alignment wrapText="1"/>
      <protection locked="0"/>
    </xf>
    <xf numFmtId="0" fontId="1" fillId="2" borderId="0" xfId="1" applyFont="1" applyFill="1" applyBorder="1" applyProtection="1">
      <protection locked="0"/>
    </xf>
    <xf numFmtId="0" fontId="21" fillId="7" borderId="0" xfId="1" applyFont="1" applyFill="1" applyBorder="1" applyProtection="1">
      <protection locked="0"/>
    </xf>
    <xf numFmtId="0" fontId="1" fillId="2" borderId="0" xfId="1" applyFill="1" applyProtection="1">
      <protection locked="0"/>
    </xf>
    <xf numFmtId="0" fontId="1" fillId="5" borderId="1" xfId="1" applyFill="1" applyBorder="1" applyProtection="1">
      <protection locked="0"/>
    </xf>
    <xf numFmtId="0" fontId="1" fillId="5" borderId="2" xfId="1" applyFill="1" applyBorder="1" applyProtection="1">
      <protection locked="0"/>
    </xf>
    <xf numFmtId="0" fontId="1" fillId="5" borderId="0" xfId="1" applyFill="1" applyBorder="1" applyProtection="1">
      <protection locked="0"/>
    </xf>
    <xf numFmtId="0" fontId="15" fillId="5" borderId="0" xfId="1" applyFont="1" applyFill="1" applyBorder="1" applyAlignment="1" applyProtection="1">
      <alignment horizontal="left"/>
      <protection locked="0"/>
    </xf>
    <xf numFmtId="0" fontId="15" fillId="5" borderId="5" xfId="1" applyFont="1" applyFill="1" applyBorder="1" applyAlignment="1" applyProtection="1">
      <alignment horizontal="left"/>
      <protection locked="0"/>
    </xf>
    <xf numFmtId="0" fontId="1" fillId="5" borderId="4" xfId="1" applyFont="1" applyFill="1" applyBorder="1" applyAlignment="1" applyProtection="1">
      <alignment horizontal="left" wrapText="1"/>
      <protection locked="0"/>
    </xf>
    <xf numFmtId="0" fontId="16" fillId="5" borderId="0" xfId="1" applyFont="1" applyFill="1" applyBorder="1" applyAlignment="1" applyProtection="1">
      <alignment wrapText="1"/>
      <protection locked="0"/>
    </xf>
    <xf numFmtId="0" fontId="10" fillId="5" borderId="0" xfId="1" applyFont="1" applyFill="1" applyBorder="1" applyProtection="1">
      <protection locked="0"/>
    </xf>
    <xf numFmtId="0" fontId="1" fillId="5" borderId="5" xfId="1" applyFill="1" applyBorder="1" applyProtection="1">
      <protection locked="0"/>
    </xf>
    <xf numFmtId="0" fontId="1" fillId="0" borderId="4" xfId="1" applyBorder="1" applyProtection="1">
      <protection locked="0"/>
    </xf>
    <xf numFmtId="0" fontId="1" fillId="0" borderId="0" xfId="1" applyBorder="1" applyProtection="1">
      <protection locked="0"/>
    </xf>
    <xf numFmtId="0" fontId="15" fillId="5" borderId="0" xfId="1" applyFont="1" applyFill="1" applyBorder="1" applyProtection="1">
      <protection locked="0"/>
    </xf>
    <xf numFmtId="0" fontId="13" fillId="5" borderId="0" xfId="1" applyFont="1" applyFill="1" applyBorder="1" applyAlignment="1" applyProtection="1">
      <protection locked="0"/>
    </xf>
    <xf numFmtId="0" fontId="15" fillId="5" borderId="5" xfId="1" applyFont="1" applyFill="1" applyBorder="1" applyProtection="1">
      <protection locked="0"/>
    </xf>
    <xf numFmtId="0" fontId="18" fillId="5" borderId="6" xfId="2" applyFont="1" applyFill="1" applyBorder="1" applyAlignment="1" applyProtection="1">
      <protection locked="0"/>
    </xf>
    <xf numFmtId="0" fontId="15" fillId="5" borderId="7" xfId="1" applyFont="1" applyFill="1" applyBorder="1" applyProtection="1">
      <protection locked="0"/>
    </xf>
    <xf numFmtId="0" fontId="15" fillId="5" borderId="8" xfId="1" applyFont="1" applyFill="1" applyBorder="1" applyProtection="1">
      <protection locked="0"/>
    </xf>
    <xf numFmtId="0" fontId="1" fillId="2" borderId="1" xfId="1" applyFill="1" applyBorder="1" applyProtection="1">
      <protection locked="0"/>
    </xf>
    <xf numFmtId="0" fontId="1" fillId="2" borderId="2" xfId="1" applyFont="1" applyFill="1" applyBorder="1" applyProtection="1">
      <protection locked="0"/>
    </xf>
    <xf numFmtId="0" fontId="1" fillId="2" borderId="2" xfId="1" applyFill="1" applyBorder="1" applyProtection="1">
      <protection locked="0"/>
    </xf>
    <xf numFmtId="0" fontId="1" fillId="2" borderId="3" xfId="1" applyFill="1" applyBorder="1" applyProtection="1">
      <protection locked="0"/>
    </xf>
    <xf numFmtId="0" fontId="13" fillId="2" borderId="4" xfId="1" applyFont="1" applyFill="1" applyBorder="1" applyAlignment="1" applyProtection="1">
      <alignment horizontal="left" indent="1"/>
      <protection locked="0"/>
    </xf>
    <xf numFmtId="0" fontId="15" fillId="0" borderId="0" xfId="1" applyFont="1" applyBorder="1" applyProtection="1">
      <protection locked="0"/>
    </xf>
    <xf numFmtId="0" fontId="13" fillId="2" borderId="0" xfId="1" applyFont="1" applyFill="1" applyBorder="1" applyAlignment="1" applyProtection="1">
      <alignment horizontal="left"/>
      <protection locked="0"/>
    </xf>
    <xf numFmtId="0" fontId="15" fillId="2" borderId="0" xfId="1" applyFont="1" applyFill="1" applyBorder="1" applyProtection="1">
      <protection locked="0"/>
    </xf>
    <xf numFmtId="0" fontId="13" fillId="2" borderId="0" xfId="1" applyFont="1" applyFill="1" applyBorder="1" applyAlignment="1" applyProtection="1">
      <alignment wrapText="1"/>
      <protection locked="0"/>
    </xf>
    <xf numFmtId="0" fontId="15" fillId="2" borderId="5" xfId="1" applyFont="1" applyFill="1" applyBorder="1" applyProtection="1">
      <protection locked="0"/>
    </xf>
    <xf numFmtId="0" fontId="15" fillId="2" borderId="4" xfId="1" applyFont="1" applyFill="1" applyBorder="1" applyProtection="1">
      <protection locked="0"/>
    </xf>
    <xf numFmtId="0" fontId="13" fillId="2" borderId="0" xfId="1" applyFont="1" applyFill="1" applyBorder="1" applyAlignment="1" applyProtection="1">
      <alignment horizontal="right"/>
      <protection locked="0"/>
    </xf>
    <xf numFmtId="0" fontId="13" fillId="2" borderId="6" xfId="1" applyFont="1" applyFill="1" applyBorder="1" applyAlignment="1" applyProtection="1">
      <protection locked="0"/>
    </xf>
    <xf numFmtId="0" fontId="13" fillId="2" borderId="7" xfId="1" applyFont="1" applyFill="1" applyBorder="1" applyAlignment="1" applyProtection="1">
      <protection locked="0"/>
    </xf>
    <xf numFmtId="0" fontId="15" fillId="2" borderId="7" xfId="1" applyFont="1" applyFill="1" applyBorder="1" applyProtection="1">
      <protection locked="0"/>
    </xf>
    <xf numFmtId="0" fontId="13" fillId="2" borderId="7" xfId="1" applyFont="1" applyFill="1" applyBorder="1" applyProtection="1">
      <protection locked="0"/>
    </xf>
    <xf numFmtId="0" fontId="19" fillId="2" borderId="7" xfId="2" applyFont="1" applyFill="1" applyBorder="1" applyAlignment="1" applyProtection="1">
      <protection locked="0"/>
    </xf>
    <xf numFmtId="0" fontId="15" fillId="2" borderId="8" xfId="1" applyFont="1" applyFill="1" applyBorder="1" applyProtection="1">
      <protection locked="0"/>
    </xf>
    <xf numFmtId="0" fontId="1" fillId="4" borderId="0" xfId="1" applyFill="1" applyProtection="1">
      <protection locked="0"/>
    </xf>
    <xf numFmtId="0" fontId="1" fillId="0" borderId="0" xfId="1" applyProtection="1">
      <protection locked="0"/>
    </xf>
    <xf numFmtId="0" fontId="13" fillId="0" borderId="0" xfId="1" applyFont="1" applyFill="1" applyBorder="1" applyAlignment="1" applyProtection="1">
      <alignment vertical="center" wrapText="1"/>
      <protection locked="0"/>
    </xf>
    <xf numFmtId="0" fontId="1" fillId="4" borderId="0" xfId="1" applyFill="1" applyAlignment="1" applyProtection="1">
      <alignment vertical="center"/>
      <protection locked="0"/>
    </xf>
    <xf numFmtId="0" fontId="1" fillId="0" borderId="0" xfId="1" applyAlignment="1" applyProtection="1">
      <alignment vertical="center"/>
      <protection locked="0"/>
    </xf>
    <xf numFmtId="0" fontId="17" fillId="0" borderId="0" xfId="2" applyAlignment="1" applyProtection="1">
      <alignment vertical="center"/>
      <protection locked="0"/>
    </xf>
    <xf numFmtId="0" fontId="13" fillId="0" borderId="0" xfId="1" applyFont="1" applyFill="1" applyBorder="1" applyAlignment="1" applyProtection="1">
      <alignment horizontal="left" wrapText="1"/>
      <protection locked="0"/>
    </xf>
    <xf numFmtId="0" fontId="15" fillId="0" borderId="0" xfId="1" applyFont="1" applyProtection="1">
      <protection locked="0"/>
    </xf>
    <xf numFmtId="0" fontId="18" fillId="0" borderId="0" xfId="2" applyFont="1" applyAlignment="1" applyProtection="1">
      <protection locked="0"/>
    </xf>
    <xf numFmtId="0" fontId="15" fillId="0" borderId="0" xfId="1" applyFont="1" applyAlignment="1" applyProtection="1">
      <alignment wrapText="1"/>
      <protection locked="0"/>
    </xf>
    <xf numFmtId="14" fontId="0" fillId="3" borderId="0" xfId="0" applyNumberFormat="1" applyFill="1" applyProtection="1">
      <protection locked="0"/>
    </xf>
    <xf numFmtId="0" fontId="0" fillId="4" borderId="0" xfId="0" applyFill="1" applyProtection="1">
      <protection locked="0"/>
    </xf>
    <xf numFmtId="0" fontId="0" fillId="0" borderId="0" xfId="0" applyProtection="1">
      <protection locked="0"/>
    </xf>
    <xf numFmtId="0" fontId="1" fillId="2" borderId="0" xfId="0" applyFont="1" applyFill="1" applyProtection="1">
      <protection locked="0"/>
    </xf>
    <xf numFmtId="0" fontId="2" fillId="2" borderId="0" xfId="0" applyFont="1" applyFill="1" applyProtection="1">
      <protection locked="0"/>
    </xf>
    <xf numFmtId="0" fontId="0" fillId="0" borderId="0" xfId="0" applyFill="1" applyProtection="1">
      <protection locked="0"/>
    </xf>
    <xf numFmtId="0" fontId="3" fillId="2" borderId="0" xfId="0" applyFont="1" applyFill="1" applyAlignment="1" applyProtection="1">
      <alignment horizontal="left"/>
      <protection locked="0"/>
    </xf>
    <xf numFmtId="0" fontId="0" fillId="2" borderId="0" xfId="0" applyFill="1" applyAlignment="1" applyProtection="1">
      <alignment horizontal="left"/>
      <protection locked="0"/>
    </xf>
    <xf numFmtId="0" fontId="0" fillId="5" borderId="0" xfId="0" applyFill="1" applyProtection="1">
      <protection locked="0"/>
    </xf>
    <xf numFmtId="0" fontId="3" fillId="2" borderId="0" xfId="0" applyFont="1" applyFill="1" applyAlignment="1" applyProtection="1">
      <protection locked="0"/>
    </xf>
    <xf numFmtId="0" fontId="4" fillId="6" borderId="0" xfId="0" applyFont="1" applyFill="1" applyProtection="1">
      <protection locked="0"/>
    </xf>
    <xf numFmtId="0" fontId="5" fillId="6" borderId="0" xfId="0" applyFont="1" applyFill="1" applyProtection="1">
      <protection locked="0"/>
    </xf>
    <xf numFmtId="0" fontId="7" fillId="2" borderId="0" xfId="0" applyFont="1" applyFill="1" applyAlignment="1" applyProtection="1">
      <alignment vertical="center"/>
      <protection locked="0"/>
    </xf>
    <xf numFmtId="0" fontId="10" fillId="2" borderId="0" xfId="0" applyFont="1" applyFill="1" applyAlignment="1" applyProtection="1">
      <alignment vertical="center"/>
      <protection locked="0"/>
    </xf>
    <xf numFmtId="0" fontId="7" fillId="2" borderId="0" xfId="0" applyFont="1" applyFill="1" applyBorder="1" applyAlignment="1" applyProtection="1">
      <alignment vertical="center"/>
      <protection locked="0"/>
    </xf>
    <xf numFmtId="0" fontId="7" fillId="4" borderId="0" xfId="0" applyFont="1" applyFill="1" applyBorder="1" applyAlignment="1" applyProtection="1">
      <alignment vertical="center"/>
      <protection locked="0"/>
    </xf>
    <xf numFmtId="0" fontId="7" fillId="0" borderId="0" xfId="0" applyFont="1" applyBorder="1" applyAlignment="1" applyProtection="1">
      <alignment vertical="center"/>
      <protection locked="0"/>
    </xf>
    <xf numFmtId="0" fontId="7" fillId="0" borderId="0" xfId="0" applyFont="1" applyAlignment="1" applyProtection="1">
      <alignment vertical="center"/>
      <protection locked="0"/>
    </xf>
    <xf numFmtId="0" fontId="13" fillId="0" borderId="0" xfId="0" applyFont="1" applyFill="1" applyBorder="1" applyAlignment="1" applyProtection="1">
      <alignment wrapText="1"/>
      <protection locked="0"/>
    </xf>
    <xf numFmtId="0" fontId="13" fillId="0" borderId="0" xfId="0" applyFont="1" applyFill="1" applyBorder="1" applyAlignment="1" applyProtection="1">
      <alignment horizontal="left" wrapText="1"/>
      <protection locked="0"/>
    </xf>
    <xf numFmtId="0" fontId="15" fillId="0" borderId="0" xfId="0" applyFont="1" applyProtection="1">
      <protection locked="0"/>
    </xf>
    <xf numFmtId="0" fontId="15" fillId="0" borderId="0" xfId="0" applyFont="1" applyFill="1" applyBorder="1" applyAlignment="1" applyProtection="1">
      <protection locked="0"/>
    </xf>
    <xf numFmtId="0" fontId="15" fillId="0" borderId="0" xfId="0" applyFont="1" applyAlignment="1" applyProtection="1">
      <alignment wrapText="1"/>
      <protection locked="0"/>
    </xf>
    <xf numFmtId="0" fontId="0" fillId="2" borderId="1" xfId="0" applyFill="1" applyBorder="1" applyProtection="1">
      <protection locked="0"/>
    </xf>
    <xf numFmtId="0" fontId="1" fillId="2" borderId="2" xfId="0" applyFont="1" applyFill="1" applyBorder="1" applyProtection="1">
      <protection locked="0"/>
    </xf>
    <xf numFmtId="0" fontId="0" fillId="2" borderId="2" xfId="0" applyFill="1" applyBorder="1" applyProtection="1">
      <protection locked="0"/>
    </xf>
    <xf numFmtId="0" fontId="0" fillId="2" borderId="3" xfId="0" applyFill="1" applyBorder="1" applyProtection="1">
      <protection locked="0"/>
    </xf>
    <xf numFmtId="0" fontId="0" fillId="4" borderId="0" xfId="0" applyFill="1" applyBorder="1" applyProtection="1">
      <protection locked="0"/>
    </xf>
    <xf numFmtId="0" fontId="0" fillId="0" borderId="0" xfId="0" applyBorder="1" applyProtection="1">
      <protection locked="0"/>
    </xf>
    <xf numFmtId="0" fontId="13" fillId="2" borderId="4" xfId="0" applyFont="1" applyFill="1" applyBorder="1" applyAlignment="1" applyProtection="1">
      <alignment horizontal="left" indent="1"/>
      <protection locked="0"/>
    </xf>
    <xf numFmtId="0" fontId="15" fillId="0" borderId="0" xfId="0" applyFont="1" applyBorder="1" applyProtection="1">
      <protection locked="0"/>
    </xf>
    <xf numFmtId="0" fontId="13" fillId="2" borderId="0" xfId="0" applyFont="1" applyFill="1" applyBorder="1" applyAlignment="1" applyProtection="1">
      <alignment horizontal="left"/>
      <protection locked="0"/>
    </xf>
    <xf numFmtId="0" fontId="15" fillId="2" borderId="0" xfId="0" applyFont="1" applyFill="1" applyBorder="1" applyProtection="1">
      <protection locked="0"/>
    </xf>
    <xf numFmtId="0" fontId="13" fillId="2" borderId="0" xfId="0" applyFont="1" applyFill="1" applyBorder="1" applyAlignment="1" applyProtection="1">
      <alignment wrapText="1"/>
      <protection locked="0"/>
    </xf>
    <xf numFmtId="0" fontId="15" fillId="2" borderId="5" xfId="0" applyFont="1" applyFill="1" applyBorder="1" applyProtection="1">
      <protection locked="0"/>
    </xf>
    <xf numFmtId="0" fontId="15" fillId="2" borderId="4" xfId="0" applyFont="1" applyFill="1" applyBorder="1" applyProtection="1">
      <protection locked="0"/>
    </xf>
    <xf numFmtId="0" fontId="13" fillId="2" borderId="0" xfId="0" applyFont="1" applyFill="1" applyBorder="1" applyAlignment="1" applyProtection="1">
      <alignment horizontal="right"/>
      <protection locked="0"/>
    </xf>
    <xf numFmtId="0" fontId="13" fillId="2" borderId="6" xfId="0" applyFont="1" applyFill="1" applyBorder="1" applyAlignment="1" applyProtection="1">
      <protection locked="0"/>
    </xf>
    <xf numFmtId="0" fontId="13" fillId="2" borderId="7" xfId="0" applyFont="1" applyFill="1" applyBorder="1" applyAlignment="1" applyProtection="1">
      <protection locked="0"/>
    </xf>
    <xf numFmtId="0" fontId="15" fillId="2" borderId="7" xfId="0" applyFont="1" applyFill="1" applyBorder="1" applyProtection="1">
      <protection locked="0"/>
    </xf>
    <xf numFmtId="0" fontId="13" fillId="2" borderId="7" xfId="0" applyFont="1" applyFill="1" applyBorder="1" applyProtection="1">
      <protection locked="0"/>
    </xf>
    <xf numFmtId="0" fontId="15" fillId="2" borderId="8" xfId="0" applyFont="1" applyFill="1" applyBorder="1" applyProtection="1">
      <protection locked="0"/>
    </xf>
    <xf numFmtId="0" fontId="11" fillId="2" borderId="0" xfId="1" applyFont="1" applyFill="1" applyBorder="1" applyAlignment="1" applyProtection="1">
      <alignment horizontal="left"/>
      <protection locked="0"/>
    </xf>
    <xf numFmtId="0" fontId="10" fillId="5" borderId="0" xfId="1" applyFont="1" applyFill="1" applyBorder="1" applyAlignment="1" applyProtection="1">
      <alignment horizontal="left" vertical="top" wrapText="1"/>
      <protection locked="0"/>
    </xf>
    <xf numFmtId="0" fontId="11" fillId="2" borderId="0" xfId="1" applyFont="1" applyFill="1" applyAlignment="1" applyProtection="1">
      <alignment horizontal="center" vertical="center"/>
      <protection locked="0"/>
    </xf>
    <xf numFmtId="0" fontId="11" fillId="10" borderId="2" xfId="1" applyFont="1" applyFill="1" applyBorder="1" applyAlignment="1" applyProtection="1">
      <alignment horizontal="center" vertical="center"/>
    </xf>
    <xf numFmtId="0" fontId="11" fillId="2" borderId="0" xfId="1" applyFont="1" applyFill="1" applyAlignment="1" applyProtection="1">
      <alignment horizontal="center" vertical="center" wrapText="1"/>
    </xf>
    <xf numFmtId="0" fontId="11" fillId="2" borderId="5" xfId="1" applyFont="1" applyFill="1" applyBorder="1" applyAlignment="1" applyProtection="1">
      <alignment horizontal="center" vertical="center" wrapText="1"/>
    </xf>
    <xf numFmtId="0" fontId="1" fillId="2" borderId="0" xfId="1" applyFont="1" applyFill="1" applyBorder="1" applyAlignment="1" applyProtection="1">
      <alignment horizontal="center"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wrapText="1"/>
    </xf>
    <xf numFmtId="44" fontId="11" fillId="2" borderId="9" xfId="3" applyFont="1" applyFill="1" applyBorder="1" applyAlignment="1">
      <alignment horizontal="center"/>
    </xf>
    <xf numFmtId="44" fontId="11" fillId="2" borderId="11" xfId="3" applyFont="1" applyFill="1" applyBorder="1" applyAlignment="1">
      <alignment horizontal="center"/>
    </xf>
    <xf numFmtId="44" fontId="11" fillId="2" borderId="9" xfId="3" applyFont="1" applyFill="1" applyBorder="1" applyAlignment="1">
      <alignment horizontal="right"/>
    </xf>
    <xf numFmtId="44" fontId="11" fillId="2" borderId="11" xfId="3" applyFont="1" applyFill="1" applyBorder="1" applyAlignment="1">
      <alignment horizontal="right"/>
    </xf>
    <xf numFmtId="0" fontId="30" fillId="5" borderId="9" xfId="1" applyFont="1" applyFill="1" applyBorder="1" applyAlignment="1" applyProtection="1">
      <alignment horizontal="center" vertical="center" wrapText="1"/>
      <protection locked="0"/>
    </xf>
    <xf numFmtId="0" fontId="30" fillId="5" borderId="11" xfId="1" applyFont="1" applyFill="1" applyBorder="1" applyAlignment="1" applyProtection="1">
      <alignment horizontal="center" vertical="center" wrapText="1"/>
      <protection locked="0"/>
    </xf>
    <xf numFmtId="0" fontId="11" fillId="2" borderId="10" xfId="1" applyFont="1" applyFill="1" applyBorder="1" applyAlignment="1" applyProtection="1">
      <alignment horizontal="left" vertical="center" wrapText="1"/>
      <protection locked="0"/>
    </xf>
    <xf numFmtId="0" fontId="11" fillId="6" borderId="1" xfId="1" applyFont="1" applyFill="1" applyBorder="1" applyAlignment="1" applyProtection="1">
      <alignment horizontal="center" vertical="center"/>
    </xf>
    <xf numFmtId="0" fontId="11" fillId="6" borderId="2" xfId="1" applyFont="1" applyFill="1" applyBorder="1" applyAlignment="1" applyProtection="1">
      <alignment horizontal="center" vertical="center"/>
    </xf>
    <xf numFmtId="0" fontId="11" fillId="6" borderId="0" xfId="1" applyFont="1" applyFill="1" applyBorder="1" applyAlignment="1" applyProtection="1">
      <alignment horizontal="center" vertical="center"/>
    </xf>
    <xf numFmtId="0" fontId="11" fillId="6" borderId="5" xfId="1" applyFont="1" applyFill="1" applyBorder="1" applyAlignment="1" applyProtection="1">
      <alignment horizontal="center" vertical="center"/>
    </xf>
    <xf numFmtId="0" fontId="2" fillId="5" borderId="0" xfId="1" applyFont="1" applyFill="1" applyAlignment="1" applyProtection="1">
      <alignment horizontal="left" vertical="center"/>
      <protection locked="0"/>
    </xf>
    <xf numFmtId="0" fontId="2" fillId="5" borderId="0" xfId="1" applyFont="1" applyFill="1" applyBorder="1" applyAlignment="1" applyProtection="1">
      <alignment horizontal="left" vertical="center"/>
      <protection locked="0"/>
    </xf>
    <xf numFmtId="14" fontId="24" fillId="5" borderId="9" xfId="1" applyNumberFormat="1" applyFont="1" applyFill="1" applyBorder="1" applyAlignment="1" applyProtection="1">
      <alignment horizontal="center" vertical="center"/>
      <protection locked="0"/>
    </xf>
    <xf numFmtId="14" fontId="24" fillId="5" borderId="10" xfId="1" applyNumberFormat="1" applyFont="1" applyFill="1" applyBorder="1" applyAlignment="1" applyProtection="1">
      <alignment horizontal="center" vertical="center"/>
      <protection locked="0"/>
    </xf>
    <xf numFmtId="14" fontId="24" fillId="5" borderId="11" xfId="1" applyNumberFormat="1" applyFont="1" applyFill="1" applyBorder="1" applyAlignment="1" applyProtection="1">
      <alignment horizontal="center" vertical="center"/>
      <protection locked="0"/>
    </xf>
    <xf numFmtId="0" fontId="25" fillId="5" borderId="0" xfId="1" applyFont="1" applyFill="1" applyAlignment="1" applyProtection="1">
      <alignment horizontal="left" vertical="center"/>
      <protection locked="0"/>
    </xf>
    <xf numFmtId="0" fontId="26" fillId="8" borderId="9" xfId="1" applyFont="1" applyFill="1" applyBorder="1" applyAlignment="1" applyProtection="1">
      <alignment horizontal="center" wrapText="1"/>
      <protection locked="0"/>
    </xf>
    <xf numFmtId="0" fontId="26" fillId="8" borderId="10" xfId="1" applyFont="1" applyFill="1" applyBorder="1" applyAlignment="1" applyProtection="1">
      <alignment horizontal="center" wrapText="1"/>
      <protection locked="0"/>
    </xf>
    <xf numFmtId="0" fontId="26" fillId="8" borderId="11" xfId="1" applyFont="1" applyFill="1" applyBorder="1" applyAlignment="1" applyProtection="1">
      <alignment horizontal="center" wrapText="1"/>
      <protection locked="0"/>
    </xf>
    <xf numFmtId="0" fontId="27" fillId="5" borderId="0" xfId="1" applyFont="1" applyFill="1" applyAlignment="1" applyProtection="1">
      <alignment horizontal="left" vertical="center"/>
      <protection locked="0"/>
    </xf>
    <xf numFmtId="0" fontId="26" fillId="5" borderId="9" xfId="1" applyFont="1" applyFill="1" applyBorder="1" applyAlignment="1" applyProtection="1">
      <alignment horizontal="center" vertical="center"/>
      <protection locked="0"/>
    </xf>
    <xf numFmtId="0" fontId="26" fillId="5" borderId="10" xfId="1" applyFont="1" applyFill="1" applyBorder="1" applyAlignment="1" applyProtection="1">
      <alignment horizontal="center" vertical="center"/>
      <protection locked="0"/>
    </xf>
    <xf numFmtId="0" fontId="26" fillId="5" borderId="11" xfId="1" applyFont="1" applyFill="1" applyBorder="1" applyAlignment="1" applyProtection="1">
      <alignment horizontal="center" vertical="center"/>
      <protection locked="0"/>
    </xf>
    <xf numFmtId="0" fontId="1" fillId="2" borderId="0" xfId="1" applyFill="1" applyAlignment="1">
      <alignment horizontal="center"/>
    </xf>
    <xf numFmtId="0" fontId="1" fillId="2" borderId="0" xfId="1" applyFont="1" applyFill="1" applyAlignment="1">
      <alignment horizontal="center"/>
    </xf>
    <xf numFmtId="0" fontId="13" fillId="2" borderId="0" xfId="1" applyFont="1" applyFill="1" applyBorder="1" applyAlignment="1" applyProtection="1">
      <alignment horizontal="right" wrapText="1"/>
      <protection locked="0"/>
    </xf>
    <xf numFmtId="0" fontId="15" fillId="2" borderId="0" xfId="1" applyFont="1" applyFill="1" applyBorder="1" applyAlignment="1" applyProtection="1">
      <alignment horizontal="left"/>
      <protection locked="0"/>
    </xf>
    <xf numFmtId="0" fontId="15" fillId="0" borderId="0" xfId="1" applyFont="1" applyBorder="1" applyAlignment="1" applyProtection="1">
      <alignment horizontal="left"/>
      <protection locked="0"/>
    </xf>
    <xf numFmtId="164" fontId="15" fillId="2" borderId="0" xfId="1" applyNumberFormat="1" applyFont="1" applyFill="1" applyBorder="1" applyAlignment="1" applyProtection="1">
      <alignment horizontal="left"/>
      <protection locked="0"/>
    </xf>
    <xf numFmtId="164" fontId="15" fillId="2" borderId="5" xfId="1" applyNumberFormat="1" applyFont="1" applyFill="1" applyBorder="1" applyAlignment="1" applyProtection="1">
      <alignment horizontal="left"/>
      <protection locked="0"/>
    </xf>
    <xf numFmtId="164" fontId="15" fillId="0" borderId="0" xfId="1" applyNumberFormat="1" applyFont="1" applyBorder="1" applyAlignment="1" applyProtection="1">
      <alignment horizontal="left"/>
      <protection locked="0"/>
    </xf>
    <xf numFmtId="164" fontId="15" fillId="0" borderId="5" xfId="1" applyNumberFormat="1" applyFont="1" applyBorder="1" applyAlignment="1" applyProtection="1">
      <alignment horizontal="left"/>
      <protection locked="0"/>
    </xf>
    <xf numFmtId="0" fontId="18" fillId="5" borderId="4" xfId="2" applyFont="1" applyFill="1" applyBorder="1" applyAlignment="1" applyProtection="1">
      <alignment horizontal="left" indent="1"/>
      <protection locked="0"/>
    </xf>
    <xf numFmtId="0" fontId="18" fillId="5" borderId="0" xfId="2" applyFont="1" applyFill="1" applyBorder="1" applyAlignment="1" applyProtection="1">
      <alignment horizontal="left" indent="1"/>
      <protection locked="0"/>
    </xf>
    <xf numFmtId="0" fontId="18" fillId="5" borderId="0" xfId="2" applyFont="1" applyFill="1" applyBorder="1" applyAlignment="1" applyProtection="1">
      <alignment horizontal="left"/>
      <protection locked="0"/>
    </xf>
    <xf numFmtId="0" fontId="15" fillId="5" borderId="0" xfId="1" applyFont="1" applyFill="1" applyBorder="1" applyAlignment="1" applyProtection="1">
      <alignment horizontal="left"/>
      <protection locked="0"/>
    </xf>
    <xf numFmtId="0" fontId="15" fillId="5" borderId="5" xfId="1" applyFont="1" applyFill="1" applyBorder="1" applyAlignment="1" applyProtection="1">
      <alignment horizontal="left"/>
      <protection locked="0"/>
    </xf>
    <xf numFmtId="0" fontId="13" fillId="2" borderId="0" xfId="1" applyFont="1" applyFill="1" applyBorder="1" applyAlignment="1" applyProtection="1">
      <alignment horizontal="left"/>
      <protection locked="0"/>
    </xf>
    <xf numFmtId="0" fontId="15" fillId="5" borderId="4" xfId="1" applyFont="1" applyFill="1" applyBorder="1" applyAlignment="1" applyProtection="1">
      <alignment horizontal="left" indent="1"/>
      <protection locked="0"/>
    </xf>
    <xf numFmtId="0" fontId="15" fillId="5" borderId="0" xfId="1" applyFont="1" applyFill="1" applyBorder="1" applyAlignment="1" applyProtection="1">
      <alignment horizontal="left" indent="1"/>
      <protection locked="0"/>
    </xf>
    <xf numFmtId="164" fontId="15" fillId="5" borderId="0" xfId="1" applyNumberFormat="1" applyFont="1" applyFill="1" applyBorder="1" applyAlignment="1" applyProtection="1">
      <alignment horizontal="left" vertical="center"/>
      <protection locked="0"/>
    </xf>
    <xf numFmtId="164" fontId="15" fillId="5" borderId="5" xfId="1" applyNumberFormat="1" applyFont="1" applyFill="1" applyBorder="1" applyAlignment="1" applyProtection="1">
      <alignment horizontal="left" vertical="center"/>
      <protection locked="0"/>
    </xf>
    <xf numFmtId="0" fontId="18" fillId="5" borderId="4" xfId="2" applyFont="1" applyFill="1" applyBorder="1" applyAlignment="1" applyProtection="1">
      <alignment horizontal="left" wrapText="1" indent="1"/>
      <protection locked="0"/>
    </xf>
    <xf numFmtId="0" fontId="18" fillId="5" borderId="0" xfId="2" applyFont="1" applyFill="1" applyBorder="1" applyAlignment="1" applyProtection="1">
      <alignment horizontal="left" wrapText="1" indent="1"/>
      <protection locked="0"/>
    </xf>
    <xf numFmtId="0" fontId="18" fillId="5" borderId="0" xfId="2" applyFont="1" applyFill="1" applyBorder="1" applyAlignment="1" applyProtection="1">
      <alignment horizontal="left" vertical="center"/>
      <protection locked="0"/>
    </xf>
    <xf numFmtId="0" fontId="18" fillId="5" borderId="5" xfId="2" applyFont="1" applyFill="1" applyBorder="1" applyAlignment="1" applyProtection="1">
      <alignment horizontal="left" vertical="center"/>
      <protection locked="0"/>
    </xf>
    <xf numFmtId="0" fontId="15" fillId="5" borderId="0" xfId="1" applyFont="1" applyFill="1" applyBorder="1" applyAlignment="1" applyProtection="1">
      <alignment horizontal="left" vertical="center"/>
      <protection locked="0"/>
    </xf>
    <xf numFmtId="0" fontId="15" fillId="5" borderId="5" xfId="1" applyFont="1" applyFill="1" applyBorder="1" applyAlignment="1" applyProtection="1">
      <alignment horizontal="left" vertical="center"/>
      <protection locked="0"/>
    </xf>
    <xf numFmtId="0" fontId="13" fillId="5" borderId="4" xfId="1" applyFont="1" applyFill="1" applyBorder="1" applyAlignment="1" applyProtection="1">
      <alignment horizontal="left"/>
      <protection locked="0"/>
    </xf>
    <xf numFmtId="0" fontId="13" fillId="5" borderId="0" xfId="1" applyFont="1" applyFill="1" applyBorder="1" applyAlignment="1" applyProtection="1">
      <alignment horizontal="left"/>
      <protection locked="0"/>
    </xf>
    <xf numFmtId="0" fontId="18" fillId="5" borderId="5" xfId="2" applyFont="1" applyFill="1" applyBorder="1" applyAlignment="1" applyProtection="1">
      <alignment horizontal="left"/>
      <protection locked="0"/>
    </xf>
    <xf numFmtId="0" fontId="13" fillId="0" borderId="0" xfId="1" applyFont="1" applyFill="1" applyBorder="1" applyAlignment="1" applyProtection="1">
      <alignment horizontal="left" vertical="center" wrapText="1"/>
      <protection locked="0"/>
    </xf>
    <xf numFmtId="0" fontId="1" fillId="5" borderId="2" xfId="1" applyFill="1" applyBorder="1" applyAlignment="1" applyProtection="1">
      <alignment horizontal="left"/>
      <protection locked="0"/>
    </xf>
    <xf numFmtId="0" fontId="1" fillId="5" borderId="3" xfId="1" applyFill="1" applyBorder="1" applyAlignment="1" applyProtection="1">
      <alignment horizontal="left"/>
      <protection locked="0"/>
    </xf>
    <xf numFmtId="0" fontId="13" fillId="0" borderId="0" xfId="1" applyFont="1" applyFill="1" applyBorder="1" applyAlignment="1" applyProtection="1">
      <alignment horizontal="left" wrapText="1"/>
      <protection locked="0"/>
    </xf>
    <xf numFmtId="0" fontId="14" fillId="5" borderId="4" xfId="1" applyFont="1" applyFill="1" applyBorder="1" applyAlignment="1" applyProtection="1">
      <alignment horizontal="left" vertical="center" wrapText="1"/>
      <protection locked="0"/>
    </xf>
    <xf numFmtId="0" fontId="14" fillId="5" borderId="0" xfId="1" applyFont="1" applyFill="1" applyBorder="1" applyAlignment="1" applyProtection="1">
      <alignment horizontal="left" vertical="center" wrapText="1"/>
      <protection locked="0"/>
    </xf>
    <xf numFmtId="0" fontId="13" fillId="5" borderId="0" xfId="1" applyFont="1" applyFill="1" applyBorder="1" applyAlignment="1" applyProtection="1">
      <alignment horizontal="left" vertical="center"/>
      <protection locked="0"/>
    </xf>
    <xf numFmtId="0" fontId="1" fillId="2" borderId="0" xfId="0" applyFont="1" applyFill="1" applyAlignment="1" applyProtection="1">
      <alignment horizontal="center"/>
    </xf>
    <xf numFmtId="0" fontId="13" fillId="2" borderId="0" xfId="0" applyFont="1" applyFill="1" applyBorder="1" applyAlignment="1" applyProtection="1">
      <alignment horizontal="right" wrapText="1"/>
      <protection locked="0"/>
    </xf>
    <xf numFmtId="0" fontId="15" fillId="2" borderId="0" xfId="0" applyFont="1" applyFill="1" applyBorder="1" applyAlignment="1" applyProtection="1">
      <alignment horizontal="left"/>
      <protection locked="0"/>
    </xf>
    <xf numFmtId="0" fontId="11" fillId="2" borderId="0" xfId="0" applyFont="1" applyFill="1" applyBorder="1" applyAlignment="1" applyProtection="1">
      <alignment horizontal="center"/>
      <protection locked="0"/>
    </xf>
    <xf numFmtId="0" fontId="15" fillId="0" borderId="0" xfId="0" applyFont="1" applyBorder="1" applyAlignment="1" applyProtection="1">
      <alignment horizontal="left"/>
      <protection locked="0"/>
    </xf>
    <xf numFmtId="164" fontId="15" fillId="2" borderId="0" xfId="0" applyNumberFormat="1" applyFont="1" applyFill="1" applyBorder="1" applyAlignment="1" applyProtection="1">
      <alignment horizontal="left"/>
      <protection locked="0"/>
    </xf>
    <xf numFmtId="164" fontId="15" fillId="2" borderId="5" xfId="0" applyNumberFormat="1" applyFont="1" applyFill="1" applyBorder="1" applyAlignment="1" applyProtection="1">
      <alignment horizontal="left"/>
      <protection locked="0"/>
    </xf>
    <xf numFmtId="164" fontId="15" fillId="0" borderId="0" xfId="0" applyNumberFormat="1" applyFont="1" applyBorder="1" applyAlignment="1" applyProtection="1">
      <alignment horizontal="left"/>
      <protection locked="0"/>
    </xf>
    <xf numFmtId="164" fontId="15" fillId="0" borderId="5" xfId="0" applyNumberFormat="1" applyFont="1" applyBorder="1" applyAlignment="1" applyProtection="1">
      <alignment horizontal="left"/>
      <protection locked="0"/>
    </xf>
    <xf numFmtId="0" fontId="13" fillId="2" borderId="0" xfId="0" applyFont="1" applyFill="1" applyBorder="1" applyAlignment="1" applyProtection="1">
      <alignment horizontal="left"/>
      <protection locked="0"/>
    </xf>
    <xf numFmtId="0" fontId="6" fillId="2" borderId="0" xfId="0" applyFont="1" applyFill="1" applyAlignment="1" applyProtection="1">
      <alignment horizontal="left" vertical="center" wrapText="1"/>
      <protection locked="0"/>
    </xf>
    <xf numFmtId="0" fontId="6" fillId="2" borderId="0" xfId="0" applyNumberFormat="1" applyFont="1" applyFill="1" applyAlignment="1" applyProtection="1">
      <alignment horizontal="left" vertical="center" wrapText="1"/>
      <protection locked="0"/>
    </xf>
    <xf numFmtId="0" fontId="6" fillId="2" borderId="0" xfId="0" applyNumberFormat="1" applyFont="1" applyFill="1" applyAlignment="1" applyProtection="1">
      <alignment horizontal="left" wrapText="1"/>
      <protection locked="0"/>
    </xf>
    <xf numFmtId="0" fontId="6" fillId="0" borderId="0" xfId="0" applyFont="1" applyFill="1" applyBorder="1" applyAlignment="1" applyProtection="1">
      <alignment horizontal="left" vertical="center" wrapText="1"/>
      <protection locked="0"/>
    </xf>
    <xf numFmtId="0" fontId="1" fillId="2" borderId="0" xfId="1" applyFill="1" applyProtection="1"/>
    <xf numFmtId="14" fontId="1" fillId="3" borderId="0" xfId="1" applyNumberFormat="1" applyFont="1" applyFill="1" applyAlignment="1" applyProtection="1">
      <alignment horizontal="center"/>
    </xf>
    <xf numFmtId="0" fontId="2" fillId="0" borderId="0" xfId="1" applyFont="1" applyFill="1" applyAlignment="1" applyProtection="1">
      <alignment horizontal="center"/>
    </xf>
    <xf numFmtId="0" fontId="25" fillId="2" borderId="0" xfId="1" applyFont="1" applyFill="1" applyAlignment="1" applyProtection="1">
      <alignment horizontal="center"/>
    </xf>
    <xf numFmtId="0" fontId="3" fillId="5" borderId="0" xfId="1" applyFont="1" applyFill="1" applyAlignment="1" applyProtection="1">
      <alignment horizontal="center"/>
    </xf>
    <xf numFmtId="0" fontId="24" fillId="6" borderId="0" xfId="1" applyFont="1" applyFill="1" applyAlignment="1" applyProtection="1">
      <alignment horizontal="center"/>
    </xf>
    <xf numFmtId="0" fontId="13" fillId="2" borderId="0" xfId="1" applyFont="1" applyFill="1" applyAlignment="1" applyProtection="1">
      <alignment horizontal="left"/>
    </xf>
    <xf numFmtId="0" fontId="15" fillId="5" borderId="0" xfId="1" applyFont="1" applyFill="1" applyBorder="1" applyAlignment="1" applyProtection="1">
      <alignment horizontal="left" vertical="top" wrapText="1"/>
    </xf>
    <xf numFmtId="0" fontId="1" fillId="2" borderId="0" xfId="1" applyFill="1" applyAlignment="1" applyProtection="1">
      <alignment vertical="center"/>
    </xf>
    <xf numFmtId="0" fontId="13" fillId="0" borderId="0" xfId="1" applyFont="1" applyFill="1" applyBorder="1" applyAlignment="1" applyProtection="1">
      <alignment horizontal="left" vertical="center" wrapText="1"/>
    </xf>
    <xf numFmtId="0" fontId="13" fillId="2" borderId="0" xfId="1" applyFont="1" applyFill="1" applyAlignment="1" applyProtection="1">
      <alignment horizontal="left" vertical="center" wrapText="1"/>
    </xf>
    <xf numFmtId="0" fontId="1" fillId="0" borderId="0" xfId="1" applyAlignment="1" applyProtection="1">
      <alignment vertical="center"/>
    </xf>
    <xf numFmtId="0" fontId="1" fillId="5" borderId="1" xfId="1" applyFill="1" applyBorder="1" applyProtection="1"/>
    <xf numFmtId="0" fontId="1" fillId="5" borderId="2" xfId="1" applyFill="1" applyBorder="1" applyProtection="1"/>
    <xf numFmtId="0" fontId="1" fillId="5" borderId="2" xfId="1" applyFill="1" applyBorder="1" applyAlignment="1" applyProtection="1">
      <alignment horizontal="left"/>
    </xf>
    <xf numFmtId="0" fontId="1" fillId="5" borderId="3" xfId="1" applyFill="1" applyBorder="1" applyAlignment="1" applyProtection="1">
      <alignment horizontal="left"/>
    </xf>
    <xf numFmtId="0" fontId="14" fillId="5" borderId="4" xfId="1" applyFont="1" applyFill="1" applyBorder="1" applyAlignment="1" applyProtection="1">
      <alignment horizontal="left" vertical="center" wrapText="1"/>
    </xf>
    <xf numFmtId="0" fontId="14" fillId="5" borderId="0" xfId="1" applyFont="1" applyFill="1" applyBorder="1" applyAlignment="1" applyProtection="1">
      <alignment horizontal="left" vertical="center" wrapText="1"/>
    </xf>
    <xf numFmtId="0" fontId="1" fillId="5" borderId="0" xfId="1" applyFill="1" applyBorder="1" applyProtection="1"/>
    <xf numFmtId="0" fontId="15" fillId="5" borderId="0" xfId="1" applyFont="1" applyFill="1" applyBorder="1" applyAlignment="1" applyProtection="1">
      <alignment horizontal="left"/>
    </xf>
    <xf numFmtId="0" fontId="15" fillId="5" borderId="5" xfId="1" applyFont="1" applyFill="1" applyBorder="1" applyAlignment="1" applyProtection="1">
      <alignment horizontal="left"/>
    </xf>
    <xf numFmtId="0" fontId="13" fillId="5" borderId="0" xfId="1" applyFont="1" applyFill="1" applyBorder="1" applyAlignment="1" applyProtection="1">
      <alignment horizontal="left" vertical="center"/>
    </xf>
    <xf numFmtId="0" fontId="15" fillId="5" borderId="0" xfId="1" applyFont="1" applyFill="1" applyBorder="1" applyAlignment="1" applyProtection="1">
      <alignment horizontal="left"/>
    </xf>
    <xf numFmtId="0" fontId="15" fillId="5" borderId="5" xfId="1" applyFont="1" applyFill="1" applyBorder="1" applyAlignment="1" applyProtection="1">
      <alignment horizontal="left"/>
    </xf>
    <xf numFmtId="0" fontId="1" fillId="5" borderId="4" xfId="1" applyFont="1" applyFill="1" applyBorder="1" applyAlignment="1" applyProtection="1">
      <alignment horizontal="left" wrapText="1"/>
    </xf>
    <xf numFmtId="0" fontId="16" fillId="5" borderId="0" xfId="1" applyFont="1" applyFill="1" applyBorder="1" applyAlignment="1" applyProtection="1">
      <alignment wrapText="1"/>
    </xf>
    <xf numFmtId="0" fontId="1" fillId="5" borderId="0" xfId="1" applyFont="1" applyFill="1" applyBorder="1" applyProtection="1"/>
    <xf numFmtId="0" fontId="13" fillId="5" borderId="4" xfId="1" applyFont="1" applyFill="1" applyBorder="1" applyAlignment="1" applyProtection="1">
      <alignment horizontal="left"/>
    </xf>
    <xf numFmtId="0" fontId="13" fillId="5" borderId="0" xfId="1" applyFont="1" applyFill="1" applyBorder="1" applyAlignment="1" applyProtection="1">
      <alignment horizontal="left"/>
    </xf>
    <xf numFmtId="0" fontId="18" fillId="5" borderId="0" xfId="2" applyFont="1" applyFill="1" applyBorder="1" applyAlignment="1" applyProtection="1">
      <alignment horizontal="left"/>
    </xf>
    <xf numFmtId="0" fontId="18" fillId="5" borderId="5" xfId="2" applyFont="1" applyFill="1" applyBorder="1" applyAlignment="1" applyProtection="1">
      <alignment horizontal="left"/>
    </xf>
    <xf numFmtId="0" fontId="15" fillId="5" borderId="4" xfId="1" applyFont="1" applyFill="1" applyBorder="1" applyAlignment="1" applyProtection="1">
      <alignment horizontal="left" indent="1"/>
    </xf>
    <xf numFmtId="0" fontId="15" fillId="5" borderId="0" xfId="1" applyFont="1" applyFill="1" applyBorder="1" applyAlignment="1" applyProtection="1">
      <alignment horizontal="left" indent="1"/>
    </xf>
    <xf numFmtId="0" fontId="10" fillId="5" borderId="0" xfId="1" applyFont="1" applyFill="1" applyBorder="1" applyProtection="1"/>
    <xf numFmtId="0" fontId="1" fillId="5" borderId="5" xfId="1" applyFill="1" applyBorder="1" applyProtection="1"/>
    <xf numFmtId="0" fontId="15" fillId="5" borderId="0" xfId="1" applyFont="1" applyFill="1" applyBorder="1" applyAlignment="1" applyProtection="1">
      <alignment horizontal="left" vertical="center"/>
    </xf>
    <xf numFmtId="0" fontId="15" fillId="5" borderId="5" xfId="1" applyFont="1" applyFill="1" applyBorder="1" applyAlignment="1" applyProtection="1">
      <alignment horizontal="left" vertical="center"/>
    </xf>
    <xf numFmtId="0" fontId="18" fillId="5" borderId="4" xfId="2" applyFont="1" applyFill="1" applyBorder="1" applyAlignment="1" applyProtection="1">
      <alignment horizontal="left" indent="1"/>
    </xf>
    <xf numFmtId="0" fontId="18" fillId="5" borderId="0" xfId="2" applyFont="1" applyFill="1" applyBorder="1" applyAlignment="1" applyProtection="1">
      <alignment horizontal="left" indent="1"/>
    </xf>
    <xf numFmtId="164" fontId="15" fillId="5" borderId="0" xfId="1" applyNumberFormat="1" applyFont="1" applyFill="1" applyBorder="1" applyAlignment="1" applyProtection="1">
      <alignment horizontal="left" vertical="center"/>
    </xf>
    <xf numFmtId="164" fontId="15" fillId="5" borderId="5" xfId="1" applyNumberFormat="1" applyFont="1" applyFill="1" applyBorder="1" applyAlignment="1" applyProtection="1">
      <alignment horizontal="left" vertical="center"/>
    </xf>
    <xf numFmtId="0" fontId="18" fillId="5" borderId="4" xfId="2" applyFont="1" applyFill="1" applyBorder="1" applyAlignment="1" applyProtection="1">
      <alignment horizontal="left" wrapText="1" indent="1"/>
    </xf>
    <xf numFmtId="0" fontId="18" fillId="5" borderId="0" xfId="2" applyFont="1" applyFill="1" applyBorder="1" applyAlignment="1" applyProtection="1">
      <alignment horizontal="left" wrapText="1" indent="1"/>
    </xf>
    <xf numFmtId="0" fontId="18" fillId="5" borderId="0" xfId="2" applyFont="1" applyFill="1" applyBorder="1" applyAlignment="1" applyProtection="1">
      <alignment horizontal="left" vertical="center"/>
    </xf>
    <xf numFmtId="0" fontId="18" fillId="5" borderId="5" xfId="2" applyFont="1" applyFill="1" applyBorder="1" applyAlignment="1" applyProtection="1">
      <alignment horizontal="left" vertical="center"/>
    </xf>
    <xf numFmtId="0" fontId="1" fillId="0" borderId="4" xfId="1" applyBorder="1" applyProtection="1"/>
    <xf numFmtId="0" fontId="1" fillId="0" borderId="0" xfId="1" applyBorder="1" applyProtection="1"/>
    <xf numFmtId="0" fontId="15" fillId="5" borderId="0" xfId="1" applyFont="1" applyFill="1" applyBorder="1" applyProtection="1"/>
    <xf numFmtId="0" fontId="13" fillId="5" borderId="0" xfId="1" applyFont="1" applyFill="1" applyBorder="1" applyAlignment="1" applyProtection="1"/>
    <xf numFmtId="0" fontId="15" fillId="5" borderId="5" xfId="1" applyFont="1" applyFill="1" applyBorder="1" applyProtection="1"/>
    <xf numFmtId="0" fontId="18" fillId="5" borderId="6" xfId="2" applyFont="1" applyFill="1" applyBorder="1" applyAlignment="1" applyProtection="1"/>
    <xf numFmtId="0" fontId="15" fillId="5" borderId="7" xfId="1" applyFont="1" applyFill="1" applyBorder="1" applyProtection="1"/>
    <xf numFmtId="0" fontId="15" fillId="5" borderId="8" xfId="1" applyFont="1" applyFill="1" applyBorder="1" applyProtection="1"/>
  </cellXfs>
  <cellStyles count="5">
    <cellStyle name="Comma 2" xfId="4"/>
    <cellStyle name="Currency 2" xfId="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8</xdr:col>
      <xdr:colOff>297045</xdr:colOff>
      <xdr:row>0</xdr:row>
      <xdr:rowOff>77306</xdr:rowOff>
    </xdr:from>
    <xdr:to>
      <xdr:col>9</xdr:col>
      <xdr:colOff>1139519</xdr:colOff>
      <xdr:row>3</xdr:row>
      <xdr:rowOff>187740</xdr:rowOff>
    </xdr:to>
    <xdr:pic>
      <xdr:nvPicPr>
        <xdr:cNvPr id="2" name="Picture 1" descr="new redpack logo - official - small siz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4705" y="77306"/>
          <a:ext cx="2069294" cy="9257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101232</xdr:colOff>
      <xdr:row>1</xdr:row>
      <xdr:rowOff>82826</xdr:rowOff>
    </xdr:from>
    <xdr:to>
      <xdr:col>4</xdr:col>
      <xdr:colOff>452783</xdr:colOff>
      <xdr:row>3</xdr:row>
      <xdr:rowOff>268620</xdr:rowOff>
    </xdr:to>
    <xdr:pic>
      <xdr:nvPicPr>
        <xdr:cNvPr id="3" name="Picture 2" descr="\\s004425\users\mwallace\Downloads\Red Gold_2015_Company.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812" y="174266"/>
          <a:ext cx="1966991" cy="909694"/>
        </a:xfrm>
        <a:prstGeom prst="rect">
          <a:avLst/>
        </a:prstGeom>
        <a:noFill/>
        <a:ln>
          <a:noFill/>
        </a:ln>
      </xdr:spPr>
    </xdr:pic>
    <xdr:clientData/>
  </xdr:twoCellAnchor>
  <xdr:twoCellAnchor editAs="oneCell">
    <xdr:from>
      <xdr:col>7</xdr:col>
      <xdr:colOff>5335040</xdr:colOff>
      <xdr:row>1</xdr:row>
      <xdr:rowOff>83510</xdr:rowOff>
    </xdr:from>
    <xdr:to>
      <xdr:col>7</xdr:col>
      <xdr:colOff>7337991</xdr:colOff>
      <xdr:row>3</xdr:row>
      <xdr:rowOff>202463</xdr:rowOff>
    </xdr:to>
    <xdr:pic>
      <xdr:nvPicPr>
        <xdr:cNvPr id="4" name="Picture 3" descr="\\s004425\users\mwallace\Downloads\RG_Logo_FullColor_Ketchup.pn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48900" y="174950"/>
          <a:ext cx="2002951" cy="842853"/>
        </a:xfrm>
        <a:prstGeom prst="rect">
          <a:avLst/>
        </a:prstGeom>
        <a:noFill/>
        <a:ln>
          <a:noFill/>
        </a:ln>
      </xdr:spPr>
    </xdr:pic>
    <xdr:clientData/>
  </xdr:twoCellAnchor>
  <xdr:twoCellAnchor editAs="oneCell">
    <xdr:from>
      <xdr:col>10</xdr:col>
      <xdr:colOff>301685</xdr:colOff>
      <xdr:row>0</xdr:row>
      <xdr:rowOff>51169</xdr:rowOff>
    </xdr:from>
    <xdr:to>
      <xdr:col>11</xdr:col>
      <xdr:colOff>56810</xdr:colOff>
      <xdr:row>3</xdr:row>
      <xdr:rowOff>194310</xdr:rowOff>
    </xdr:to>
    <xdr:pic>
      <xdr:nvPicPr>
        <xdr:cNvPr id="5" name="Picture 4" descr="C:\Users\mwallace\AppData\Local\Microsoft\Windows\Temporary Internet Files\Content.IE5\AWR54ZAE\HuyFong_logo_red.pn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4482505" y="51169"/>
          <a:ext cx="821925" cy="958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463825</xdr:colOff>
      <xdr:row>1</xdr:row>
      <xdr:rowOff>81597</xdr:rowOff>
    </xdr:from>
    <xdr:to>
      <xdr:col>12</xdr:col>
      <xdr:colOff>724659</xdr:colOff>
      <xdr:row>3</xdr:row>
      <xdr:rowOff>176696</xdr:rowOff>
    </xdr:to>
    <xdr:pic>
      <xdr:nvPicPr>
        <xdr:cNvPr id="6" name="Picture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711445" y="173037"/>
          <a:ext cx="1129514" cy="818999"/>
        </a:xfrm>
        <a:prstGeom prst="rect">
          <a:avLst/>
        </a:prstGeom>
      </xdr:spPr>
    </xdr:pic>
    <xdr:clientData/>
  </xdr:twoCellAnchor>
  <xdr:twoCellAnchor editAs="oneCell">
    <xdr:from>
      <xdr:col>4</xdr:col>
      <xdr:colOff>485913</xdr:colOff>
      <xdr:row>1</xdr:row>
      <xdr:rowOff>224550</xdr:rowOff>
    </xdr:from>
    <xdr:to>
      <xdr:col>5</xdr:col>
      <xdr:colOff>654493</xdr:colOff>
      <xdr:row>3</xdr:row>
      <xdr:rowOff>274245</xdr:rowOff>
    </xdr:to>
    <xdr:pic>
      <xdr:nvPicPr>
        <xdr:cNvPr id="7" name="Picture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169933" y="315990"/>
          <a:ext cx="1090600" cy="773595"/>
        </a:xfrm>
        <a:prstGeom prst="rect">
          <a:avLst/>
        </a:prstGeom>
      </xdr:spPr>
    </xdr:pic>
    <xdr:clientData/>
  </xdr:twoCellAnchor>
  <xdr:twoCellAnchor editAs="oneCell">
    <xdr:from>
      <xdr:col>7</xdr:col>
      <xdr:colOff>6062869</xdr:colOff>
      <xdr:row>5</xdr:row>
      <xdr:rowOff>90189</xdr:rowOff>
    </xdr:from>
    <xdr:to>
      <xdr:col>7</xdr:col>
      <xdr:colOff>7181287</xdr:colOff>
      <xdr:row>5</xdr:row>
      <xdr:rowOff>943805</xdr:rowOff>
    </xdr:to>
    <xdr:pic>
      <xdr:nvPicPr>
        <xdr:cNvPr id="8" name="Picture 7"/>
        <xdr:cNvPicPr>
          <a:picLocks noChangeAspect="1"/>
        </xdr:cNvPicPr>
      </xdr:nvPicPr>
      <xdr:blipFill>
        <a:blip xmlns:r="http://schemas.openxmlformats.org/officeDocument/2006/relationships" r:embed="rId7"/>
        <a:stretch>
          <a:fillRect/>
        </a:stretch>
      </xdr:blipFill>
      <xdr:spPr>
        <a:xfrm>
          <a:off x="10276729" y="1446549"/>
          <a:ext cx="1118418" cy="853616"/>
        </a:xfrm>
        <a:prstGeom prst="rect">
          <a:avLst/>
        </a:prstGeom>
      </xdr:spPr>
    </xdr:pic>
    <xdr:clientData/>
  </xdr:twoCellAnchor>
  <xdr:twoCellAnchor editAs="oneCell">
    <xdr:from>
      <xdr:col>4</xdr:col>
      <xdr:colOff>112274</xdr:colOff>
      <xdr:row>34</xdr:row>
      <xdr:rowOff>230072</xdr:rowOff>
    </xdr:from>
    <xdr:to>
      <xdr:col>4</xdr:col>
      <xdr:colOff>398706</xdr:colOff>
      <xdr:row>35</xdr:row>
      <xdr:rowOff>209411</xdr:rowOff>
    </xdr:to>
    <xdr:pic>
      <xdr:nvPicPr>
        <xdr:cNvPr id="9" name="Picture 8"/>
        <xdr:cNvPicPr>
          <a:picLocks noChangeAspect="1"/>
        </xdr:cNvPicPr>
      </xdr:nvPicPr>
      <xdr:blipFill>
        <a:blip xmlns:r="http://schemas.openxmlformats.org/officeDocument/2006/relationships" r:embed="rId7"/>
        <a:stretch>
          <a:fillRect/>
        </a:stretch>
      </xdr:blipFill>
      <xdr:spPr>
        <a:xfrm>
          <a:off x="1796294" y="9320732"/>
          <a:ext cx="286432" cy="215559"/>
        </a:xfrm>
        <a:prstGeom prst="rect">
          <a:avLst/>
        </a:prstGeom>
      </xdr:spPr>
    </xdr:pic>
    <xdr:clientData/>
  </xdr:twoCellAnchor>
  <xdr:twoCellAnchor editAs="oneCell">
    <xdr:from>
      <xdr:col>4</xdr:col>
      <xdr:colOff>145037</xdr:colOff>
      <xdr:row>38</xdr:row>
      <xdr:rowOff>12883</xdr:rowOff>
    </xdr:from>
    <xdr:to>
      <xdr:col>4</xdr:col>
      <xdr:colOff>414105</xdr:colOff>
      <xdr:row>38</xdr:row>
      <xdr:rowOff>210883</xdr:rowOff>
    </xdr:to>
    <xdr:pic>
      <xdr:nvPicPr>
        <xdr:cNvPr id="10" name="Picture 9"/>
        <xdr:cNvPicPr>
          <a:picLocks noChangeAspect="1"/>
        </xdr:cNvPicPr>
      </xdr:nvPicPr>
      <xdr:blipFill>
        <a:blip xmlns:r="http://schemas.openxmlformats.org/officeDocument/2006/relationships" r:embed="rId7"/>
        <a:stretch>
          <a:fillRect/>
        </a:stretch>
      </xdr:blipFill>
      <xdr:spPr>
        <a:xfrm>
          <a:off x="1829057" y="10048423"/>
          <a:ext cx="269068" cy="198000"/>
        </a:xfrm>
        <a:prstGeom prst="rect">
          <a:avLst/>
        </a:prstGeom>
      </xdr:spPr>
    </xdr:pic>
    <xdr:clientData/>
  </xdr:twoCellAnchor>
  <xdr:twoCellAnchor editAs="oneCell">
    <xdr:from>
      <xdr:col>4</xdr:col>
      <xdr:colOff>157553</xdr:colOff>
      <xdr:row>36</xdr:row>
      <xdr:rowOff>46013</xdr:rowOff>
    </xdr:from>
    <xdr:to>
      <xdr:col>4</xdr:col>
      <xdr:colOff>397200</xdr:colOff>
      <xdr:row>36</xdr:row>
      <xdr:rowOff>228920</xdr:rowOff>
    </xdr:to>
    <xdr:pic>
      <xdr:nvPicPr>
        <xdr:cNvPr id="11" name="Picture 10"/>
        <xdr:cNvPicPr>
          <a:picLocks noChangeAspect="1"/>
        </xdr:cNvPicPr>
      </xdr:nvPicPr>
      <xdr:blipFill>
        <a:blip xmlns:r="http://schemas.openxmlformats.org/officeDocument/2006/relationships" r:embed="rId7"/>
        <a:stretch>
          <a:fillRect/>
        </a:stretch>
      </xdr:blipFill>
      <xdr:spPr>
        <a:xfrm>
          <a:off x="1841573" y="9609113"/>
          <a:ext cx="239647" cy="182907"/>
        </a:xfrm>
        <a:prstGeom prst="rect">
          <a:avLst/>
        </a:prstGeom>
      </xdr:spPr>
    </xdr:pic>
    <xdr:clientData/>
  </xdr:twoCellAnchor>
  <xdr:twoCellAnchor editAs="oneCell">
    <xdr:from>
      <xdr:col>4</xdr:col>
      <xdr:colOff>162707</xdr:colOff>
      <xdr:row>36</xdr:row>
      <xdr:rowOff>230073</xdr:rowOff>
    </xdr:from>
    <xdr:to>
      <xdr:col>4</xdr:col>
      <xdr:colOff>421162</xdr:colOff>
      <xdr:row>37</xdr:row>
      <xdr:rowOff>188059</xdr:rowOff>
    </xdr:to>
    <xdr:pic>
      <xdr:nvPicPr>
        <xdr:cNvPr id="12" name="Picture 11"/>
        <xdr:cNvPicPr>
          <a:picLocks noChangeAspect="1"/>
        </xdr:cNvPicPr>
      </xdr:nvPicPr>
      <xdr:blipFill>
        <a:blip xmlns:r="http://schemas.openxmlformats.org/officeDocument/2006/relationships" r:embed="rId7"/>
        <a:stretch>
          <a:fillRect/>
        </a:stretch>
      </xdr:blipFill>
      <xdr:spPr>
        <a:xfrm>
          <a:off x="1846727" y="9793173"/>
          <a:ext cx="258455" cy="194206"/>
        </a:xfrm>
        <a:prstGeom prst="rect">
          <a:avLst/>
        </a:prstGeom>
      </xdr:spPr>
    </xdr:pic>
    <xdr:clientData/>
  </xdr:twoCellAnchor>
  <xdr:twoCellAnchor editAs="oneCell">
    <xdr:from>
      <xdr:col>4</xdr:col>
      <xdr:colOff>186267</xdr:colOff>
      <xdr:row>41</xdr:row>
      <xdr:rowOff>27609</xdr:rowOff>
    </xdr:from>
    <xdr:to>
      <xdr:col>4</xdr:col>
      <xdr:colOff>427359</xdr:colOff>
      <xdr:row>41</xdr:row>
      <xdr:rowOff>211619</xdr:rowOff>
    </xdr:to>
    <xdr:pic>
      <xdr:nvPicPr>
        <xdr:cNvPr id="13" name="Picture 12"/>
        <xdr:cNvPicPr>
          <a:picLocks noChangeAspect="1"/>
        </xdr:cNvPicPr>
      </xdr:nvPicPr>
      <xdr:blipFill>
        <a:blip xmlns:r="http://schemas.openxmlformats.org/officeDocument/2006/relationships" r:embed="rId7"/>
        <a:stretch>
          <a:fillRect/>
        </a:stretch>
      </xdr:blipFill>
      <xdr:spPr>
        <a:xfrm>
          <a:off x="1870287" y="10771809"/>
          <a:ext cx="241092" cy="184010"/>
        </a:xfrm>
        <a:prstGeom prst="rect">
          <a:avLst/>
        </a:prstGeom>
      </xdr:spPr>
    </xdr:pic>
    <xdr:clientData/>
  </xdr:twoCellAnchor>
  <xdr:twoCellAnchor editAs="oneCell">
    <xdr:from>
      <xdr:col>4</xdr:col>
      <xdr:colOff>185899</xdr:colOff>
      <xdr:row>42</xdr:row>
      <xdr:rowOff>18358</xdr:rowOff>
    </xdr:from>
    <xdr:to>
      <xdr:col>4</xdr:col>
      <xdr:colOff>436218</xdr:colOff>
      <xdr:row>42</xdr:row>
      <xdr:rowOff>209410</xdr:rowOff>
    </xdr:to>
    <xdr:pic>
      <xdr:nvPicPr>
        <xdr:cNvPr id="14" name="Picture 13"/>
        <xdr:cNvPicPr>
          <a:picLocks noChangeAspect="1"/>
        </xdr:cNvPicPr>
      </xdr:nvPicPr>
      <xdr:blipFill>
        <a:blip xmlns:r="http://schemas.openxmlformats.org/officeDocument/2006/relationships" r:embed="rId7"/>
        <a:stretch>
          <a:fillRect/>
        </a:stretch>
      </xdr:blipFill>
      <xdr:spPr>
        <a:xfrm>
          <a:off x="1869919" y="10998778"/>
          <a:ext cx="250319" cy="191052"/>
        </a:xfrm>
        <a:prstGeom prst="rect">
          <a:avLst/>
        </a:prstGeom>
      </xdr:spPr>
    </xdr:pic>
    <xdr:clientData/>
  </xdr:twoCellAnchor>
  <xdr:twoCellAnchor editAs="oneCell">
    <xdr:from>
      <xdr:col>4</xdr:col>
      <xdr:colOff>165652</xdr:colOff>
      <xdr:row>34</xdr:row>
      <xdr:rowOff>31680</xdr:rowOff>
    </xdr:from>
    <xdr:to>
      <xdr:col>4</xdr:col>
      <xdr:colOff>386521</xdr:colOff>
      <xdr:row>34</xdr:row>
      <xdr:rowOff>200255</xdr:rowOff>
    </xdr:to>
    <xdr:pic>
      <xdr:nvPicPr>
        <xdr:cNvPr id="15" name="Picture 14"/>
        <xdr:cNvPicPr>
          <a:picLocks noChangeAspect="1"/>
        </xdr:cNvPicPr>
      </xdr:nvPicPr>
      <xdr:blipFill>
        <a:blip xmlns:r="http://schemas.openxmlformats.org/officeDocument/2006/relationships" r:embed="rId7"/>
        <a:stretch>
          <a:fillRect/>
        </a:stretch>
      </xdr:blipFill>
      <xdr:spPr>
        <a:xfrm>
          <a:off x="1849672" y="9122340"/>
          <a:ext cx="220869" cy="168575"/>
        </a:xfrm>
        <a:prstGeom prst="rect">
          <a:avLst/>
        </a:prstGeom>
      </xdr:spPr>
    </xdr:pic>
    <xdr:clientData/>
  </xdr:twoCellAnchor>
  <xdr:twoCellAnchor editAs="oneCell">
    <xdr:from>
      <xdr:col>4</xdr:col>
      <xdr:colOff>194734</xdr:colOff>
      <xdr:row>40</xdr:row>
      <xdr:rowOff>53378</xdr:rowOff>
    </xdr:from>
    <xdr:to>
      <xdr:col>4</xdr:col>
      <xdr:colOff>403574</xdr:colOff>
      <xdr:row>40</xdr:row>
      <xdr:rowOff>212772</xdr:rowOff>
    </xdr:to>
    <xdr:pic>
      <xdr:nvPicPr>
        <xdr:cNvPr id="16" name="Picture 15"/>
        <xdr:cNvPicPr>
          <a:picLocks noChangeAspect="1"/>
        </xdr:cNvPicPr>
      </xdr:nvPicPr>
      <xdr:blipFill>
        <a:blip xmlns:r="http://schemas.openxmlformats.org/officeDocument/2006/relationships" r:embed="rId7"/>
        <a:stretch>
          <a:fillRect/>
        </a:stretch>
      </xdr:blipFill>
      <xdr:spPr>
        <a:xfrm>
          <a:off x="1878754" y="10561358"/>
          <a:ext cx="208840" cy="159394"/>
        </a:xfrm>
        <a:prstGeom prst="rect">
          <a:avLst/>
        </a:prstGeom>
      </xdr:spPr>
    </xdr:pic>
    <xdr:clientData/>
  </xdr:twoCellAnchor>
  <xdr:twoCellAnchor editAs="oneCell">
    <xdr:from>
      <xdr:col>4</xdr:col>
      <xdr:colOff>210930</xdr:colOff>
      <xdr:row>17</xdr:row>
      <xdr:rowOff>23927</xdr:rowOff>
    </xdr:from>
    <xdr:to>
      <xdr:col>4</xdr:col>
      <xdr:colOff>471002</xdr:colOff>
      <xdr:row>17</xdr:row>
      <xdr:rowOff>215061</xdr:rowOff>
    </xdr:to>
    <xdr:pic>
      <xdr:nvPicPr>
        <xdr:cNvPr id="17" name="Picture 16"/>
        <xdr:cNvPicPr>
          <a:picLocks noChangeAspect="1"/>
        </xdr:cNvPicPr>
      </xdr:nvPicPr>
      <xdr:blipFill>
        <a:blip xmlns:r="http://schemas.openxmlformats.org/officeDocument/2006/relationships" r:embed="rId7"/>
        <a:stretch>
          <a:fillRect/>
        </a:stretch>
      </xdr:blipFill>
      <xdr:spPr>
        <a:xfrm>
          <a:off x="1894950" y="5098847"/>
          <a:ext cx="260072" cy="191134"/>
        </a:xfrm>
        <a:prstGeom prst="rect">
          <a:avLst/>
        </a:prstGeom>
      </xdr:spPr>
    </xdr:pic>
    <xdr:clientData/>
  </xdr:twoCellAnchor>
  <xdr:twoCellAnchor editAs="oneCell">
    <xdr:from>
      <xdr:col>4</xdr:col>
      <xdr:colOff>182954</xdr:colOff>
      <xdr:row>14</xdr:row>
      <xdr:rowOff>29143</xdr:rowOff>
    </xdr:from>
    <xdr:to>
      <xdr:col>4</xdr:col>
      <xdr:colOff>443580</xdr:colOff>
      <xdr:row>14</xdr:row>
      <xdr:rowOff>220700</xdr:rowOff>
    </xdr:to>
    <xdr:pic>
      <xdr:nvPicPr>
        <xdr:cNvPr id="18" name="Picture 17"/>
        <xdr:cNvPicPr>
          <a:picLocks noChangeAspect="1"/>
        </xdr:cNvPicPr>
      </xdr:nvPicPr>
      <xdr:blipFill>
        <a:blip xmlns:r="http://schemas.openxmlformats.org/officeDocument/2006/relationships" r:embed="rId7"/>
        <a:stretch>
          <a:fillRect/>
        </a:stretch>
      </xdr:blipFill>
      <xdr:spPr>
        <a:xfrm>
          <a:off x="1866974" y="4395403"/>
          <a:ext cx="260626" cy="191557"/>
        </a:xfrm>
        <a:prstGeom prst="rect">
          <a:avLst/>
        </a:prstGeom>
      </xdr:spPr>
    </xdr:pic>
    <xdr:clientData/>
  </xdr:twoCellAnchor>
  <xdr:twoCellAnchor editAs="oneCell">
    <xdr:from>
      <xdr:col>4</xdr:col>
      <xdr:colOff>184058</xdr:colOff>
      <xdr:row>15</xdr:row>
      <xdr:rowOff>29920</xdr:rowOff>
    </xdr:from>
    <xdr:to>
      <xdr:col>4</xdr:col>
      <xdr:colOff>404927</xdr:colOff>
      <xdr:row>15</xdr:row>
      <xdr:rowOff>198495</xdr:rowOff>
    </xdr:to>
    <xdr:pic>
      <xdr:nvPicPr>
        <xdr:cNvPr id="19" name="Picture 18"/>
        <xdr:cNvPicPr>
          <a:picLocks noChangeAspect="1"/>
        </xdr:cNvPicPr>
      </xdr:nvPicPr>
      <xdr:blipFill>
        <a:blip xmlns:r="http://schemas.openxmlformats.org/officeDocument/2006/relationships" r:embed="rId7"/>
        <a:stretch>
          <a:fillRect/>
        </a:stretch>
      </xdr:blipFill>
      <xdr:spPr>
        <a:xfrm>
          <a:off x="1868078" y="4632400"/>
          <a:ext cx="220869" cy="168575"/>
        </a:xfrm>
        <a:prstGeom prst="rect">
          <a:avLst/>
        </a:prstGeom>
      </xdr:spPr>
    </xdr:pic>
    <xdr:clientData/>
  </xdr:twoCellAnchor>
  <xdr:twoCellAnchor editAs="oneCell">
    <xdr:from>
      <xdr:col>4</xdr:col>
      <xdr:colOff>216820</xdr:colOff>
      <xdr:row>16</xdr:row>
      <xdr:rowOff>39007</xdr:rowOff>
    </xdr:from>
    <xdr:to>
      <xdr:col>4</xdr:col>
      <xdr:colOff>432536</xdr:colOff>
      <xdr:row>16</xdr:row>
      <xdr:rowOff>203649</xdr:rowOff>
    </xdr:to>
    <xdr:pic>
      <xdr:nvPicPr>
        <xdr:cNvPr id="20" name="Picture 19"/>
        <xdr:cNvPicPr>
          <a:picLocks noChangeAspect="1"/>
        </xdr:cNvPicPr>
      </xdr:nvPicPr>
      <xdr:blipFill>
        <a:blip xmlns:r="http://schemas.openxmlformats.org/officeDocument/2006/relationships" r:embed="rId7"/>
        <a:stretch>
          <a:fillRect/>
        </a:stretch>
      </xdr:blipFill>
      <xdr:spPr>
        <a:xfrm>
          <a:off x="1900840" y="4877707"/>
          <a:ext cx="215716" cy="164642"/>
        </a:xfrm>
        <a:prstGeom prst="rect">
          <a:avLst/>
        </a:prstGeom>
      </xdr:spPr>
    </xdr:pic>
    <xdr:clientData/>
  </xdr:twoCellAnchor>
  <xdr:twoCellAnchor editAs="oneCell">
    <xdr:from>
      <xdr:col>4</xdr:col>
      <xdr:colOff>227495</xdr:colOff>
      <xdr:row>18</xdr:row>
      <xdr:rowOff>49695</xdr:rowOff>
    </xdr:from>
    <xdr:to>
      <xdr:col>4</xdr:col>
      <xdr:colOff>428722</xdr:colOff>
      <xdr:row>18</xdr:row>
      <xdr:rowOff>203279</xdr:rowOff>
    </xdr:to>
    <xdr:pic>
      <xdr:nvPicPr>
        <xdr:cNvPr id="21" name="Picture 20"/>
        <xdr:cNvPicPr>
          <a:picLocks noChangeAspect="1"/>
        </xdr:cNvPicPr>
      </xdr:nvPicPr>
      <xdr:blipFill>
        <a:blip xmlns:r="http://schemas.openxmlformats.org/officeDocument/2006/relationships" r:embed="rId7"/>
        <a:stretch>
          <a:fillRect/>
        </a:stretch>
      </xdr:blipFill>
      <xdr:spPr>
        <a:xfrm>
          <a:off x="1911515" y="5360835"/>
          <a:ext cx="201227" cy="153584"/>
        </a:xfrm>
        <a:prstGeom prst="rect">
          <a:avLst/>
        </a:prstGeom>
      </xdr:spPr>
    </xdr:pic>
    <xdr:clientData/>
  </xdr:twoCellAnchor>
  <xdr:twoCellAnchor editAs="oneCell">
    <xdr:from>
      <xdr:col>4</xdr:col>
      <xdr:colOff>171910</xdr:colOff>
      <xdr:row>11</xdr:row>
      <xdr:rowOff>238573</xdr:rowOff>
    </xdr:from>
    <xdr:to>
      <xdr:col>4</xdr:col>
      <xdr:colOff>404927</xdr:colOff>
      <xdr:row>12</xdr:row>
      <xdr:rowOff>177144</xdr:rowOff>
    </xdr:to>
    <xdr:pic>
      <xdr:nvPicPr>
        <xdr:cNvPr id="22" name="Picture 21"/>
        <xdr:cNvPicPr>
          <a:picLocks noChangeAspect="1"/>
        </xdr:cNvPicPr>
      </xdr:nvPicPr>
      <xdr:blipFill>
        <a:blip xmlns:r="http://schemas.openxmlformats.org/officeDocument/2006/relationships" r:embed="rId7"/>
        <a:stretch>
          <a:fillRect/>
        </a:stretch>
      </xdr:blipFill>
      <xdr:spPr>
        <a:xfrm>
          <a:off x="1855930" y="3896173"/>
          <a:ext cx="233017" cy="174791"/>
        </a:xfrm>
        <a:prstGeom prst="rect">
          <a:avLst/>
        </a:prstGeom>
      </xdr:spPr>
    </xdr:pic>
    <xdr:clientData/>
  </xdr:twoCellAnchor>
  <xdr:twoCellAnchor editAs="oneCell">
    <xdr:from>
      <xdr:col>4</xdr:col>
      <xdr:colOff>198782</xdr:colOff>
      <xdr:row>13</xdr:row>
      <xdr:rowOff>28789</xdr:rowOff>
    </xdr:from>
    <xdr:to>
      <xdr:col>4</xdr:col>
      <xdr:colOff>464914</xdr:colOff>
      <xdr:row>13</xdr:row>
      <xdr:rowOff>231911</xdr:rowOff>
    </xdr:to>
    <xdr:pic>
      <xdr:nvPicPr>
        <xdr:cNvPr id="23" name="Picture 22"/>
        <xdr:cNvPicPr>
          <a:picLocks noChangeAspect="1"/>
        </xdr:cNvPicPr>
      </xdr:nvPicPr>
      <xdr:blipFill>
        <a:blip xmlns:r="http://schemas.openxmlformats.org/officeDocument/2006/relationships" r:embed="rId7"/>
        <a:stretch>
          <a:fillRect/>
        </a:stretch>
      </xdr:blipFill>
      <xdr:spPr>
        <a:xfrm>
          <a:off x="1882802" y="4158829"/>
          <a:ext cx="266132" cy="203122"/>
        </a:xfrm>
        <a:prstGeom prst="rect">
          <a:avLst/>
        </a:prstGeom>
      </xdr:spPr>
    </xdr:pic>
    <xdr:clientData/>
  </xdr:twoCellAnchor>
  <xdr:twoCellAnchor editAs="oneCell">
    <xdr:from>
      <xdr:col>4</xdr:col>
      <xdr:colOff>218661</xdr:colOff>
      <xdr:row>7</xdr:row>
      <xdr:rowOff>40125</xdr:rowOff>
    </xdr:from>
    <xdr:to>
      <xdr:col>4</xdr:col>
      <xdr:colOff>464263</xdr:colOff>
      <xdr:row>7</xdr:row>
      <xdr:rowOff>220214</xdr:rowOff>
    </xdr:to>
    <xdr:pic>
      <xdr:nvPicPr>
        <xdr:cNvPr id="24" name="Picture 23"/>
        <xdr:cNvPicPr>
          <a:picLocks noChangeAspect="1"/>
        </xdr:cNvPicPr>
      </xdr:nvPicPr>
      <xdr:blipFill>
        <a:blip xmlns:r="http://schemas.openxmlformats.org/officeDocument/2006/relationships" r:embed="rId7"/>
        <a:stretch>
          <a:fillRect/>
        </a:stretch>
      </xdr:blipFill>
      <xdr:spPr>
        <a:xfrm>
          <a:off x="1902681" y="2752845"/>
          <a:ext cx="245602" cy="180089"/>
        </a:xfrm>
        <a:prstGeom prst="rect">
          <a:avLst/>
        </a:prstGeom>
      </xdr:spPr>
    </xdr:pic>
    <xdr:clientData/>
  </xdr:twoCellAnchor>
  <xdr:twoCellAnchor editAs="oneCell">
    <xdr:from>
      <xdr:col>4</xdr:col>
      <xdr:colOff>185162</xdr:colOff>
      <xdr:row>8</xdr:row>
      <xdr:rowOff>28713</xdr:rowOff>
    </xdr:from>
    <xdr:to>
      <xdr:col>4</xdr:col>
      <xdr:colOff>430764</xdr:colOff>
      <xdr:row>8</xdr:row>
      <xdr:rowOff>216165</xdr:rowOff>
    </xdr:to>
    <xdr:pic>
      <xdr:nvPicPr>
        <xdr:cNvPr id="25" name="Picture 24"/>
        <xdr:cNvPicPr>
          <a:picLocks noChangeAspect="1"/>
        </xdr:cNvPicPr>
      </xdr:nvPicPr>
      <xdr:blipFill>
        <a:blip xmlns:r="http://schemas.openxmlformats.org/officeDocument/2006/relationships" r:embed="rId7"/>
        <a:stretch>
          <a:fillRect/>
        </a:stretch>
      </xdr:blipFill>
      <xdr:spPr>
        <a:xfrm>
          <a:off x="1869182" y="2977653"/>
          <a:ext cx="245602" cy="187452"/>
        </a:xfrm>
        <a:prstGeom prst="rect">
          <a:avLst/>
        </a:prstGeom>
      </xdr:spPr>
    </xdr:pic>
    <xdr:clientData/>
  </xdr:twoCellAnchor>
  <xdr:twoCellAnchor editAs="oneCell">
    <xdr:from>
      <xdr:col>4</xdr:col>
      <xdr:colOff>162708</xdr:colOff>
      <xdr:row>9</xdr:row>
      <xdr:rowOff>61475</xdr:rowOff>
    </xdr:from>
    <xdr:to>
      <xdr:col>4</xdr:col>
      <xdr:colOff>408310</xdr:colOff>
      <xdr:row>10</xdr:row>
      <xdr:rowOff>9652</xdr:rowOff>
    </xdr:to>
    <xdr:pic>
      <xdr:nvPicPr>
        <xdr:cNvPr id="26" name="Picture 25"/>
        <xdr:cNvPicPr>
          <a:picLocks noChangeAspect="1"/>
        </xdr:cNvPicPr>
      </xdr:nvPicPr>
      <xdr:blipFill>
        <a:blip xmlns:r="http://schemas.openxmlformats.org/officeDocument/2006/relationships" r:embed="rId7"/>
        <a:stretch>
          <a:fillRect/>
        </a:stretch>
      </xdr:blipFill>
      <xdr:spPr>
        <a:xfrm>
          <a:off x="1846728" y="3246635"/>
          <a:ext cx="245602" cy="184397"/>
        </a:xfrm>
        <a:prstGeom prst="rect">
          <a:avLst/>
        </a:prstGeom>
      </xdr:spPr>
    </xdr:pic>
    <xdr:clientData/>
  </xdr:twoCellAnchor>
  <xdr:twoCellAnchor editAs="oneCell">
    <xdr:from>
      <xdr:col>4</xdr:col>
      <xdr:colOff>195470</xdr:colOff>
      <xdr:row>10</xdr:row>
      <xdr:rowOff>66629</xdr:rowOff>
    </xdr:from>
    <xdr:to>
      <xdr:col>4</xdr:col>
      <xdr:colOff>441072</xdr:colOff>
      <xdr:row>11</xdr:row>
      <xdr:rowOff>14805</xdr:rowOff>
    </xdr:to>
    <xdr:pic>
      <xdr:nvPicPr>
        <xdr:cNvPr id="27" name="Picture 26"/>
        <xdr:cNvPicPr>
          <a:picLocks noChangeAspect="1"/>
        </xdr:cNvPicPr>
      </xdr:nvPicPr>
      <xdr:blipFill>
        <a:blip xmlns:r="http://schemas.openxmlformats.org/officeDocument/2006/relationships" r:embed="rId7"/>
        <a:stretch>
          <a:fillRect/>
        </a:stretch>
      </xdr:blipFill>
      <xdr:spPr>
        <a:xfrm>
          <a:off x="1879490" y="3488009"/>
          <a:ext cx="245602" cy="184396"/>
        </a:xfrm>
        <a:prstGeom prst="rect">
          <a:avLst/>
        </a:prstGeom>
      </xdr:spPr>
    </xdr:pic>
    <xdr:clientData/>
  </xdr:twoCellAnchor>
  <xdr:twoCellAnchor editAs="oneCell">
    <xdr:from>
      <xdr:col>4</xdr:col>
      <xdr:colOff>191971</xdr:colOff>
      <xdr:row>11</xdr:row>
      <xdr:rowOff>37510</xdr:rowOff>
    </xdr:from>
    <xdr:to>
      <xdr:col>4</xdr:col>
      <xdr:colOff>400811</xdr:colOff>
      <xdr:row>11</xdr:row>
      <xdr:rowOff>196904</xdr:rowOff>
    </xdr:to>
    <xdr:pic>
      <xdr:nvPicPr>
        <xdr:cNvPr id="28" name="Picture 27"/>
        <xdr:cNvPicPr>
          <a:picLocks noChangeAspect="1"/>
        </xdr:cNvPicPr>
      </xdr:nvPicPr>
      <xdr:blipFill>
        <a:blip xmlns:r="http://schemas.openxmlformats.org/officeDocument/2006/relationships" r:embed="rId7"/>
        <a:stretch>
          <a:fillRect/>
        </a:stretch>
      </xdr:blipFill>
      <xdr:spPr>
        <a:xfrm>
          <a:off x="1875991" y="3695110"/>
          <a:ext cx="208840" cy="159394"/>
        </a:xfrm>
        <a:prstGeom prst="rect">
          <a:avLst/>
        </a:prstGeom>
      </xdr:spPr>
    </xdr:pic>
    <xdr:clientData/>
  </xdr:twoCellAnchor>
  <xdr:twoCellAnchor editAs="oneCell">
    <xdr:from>
      <xdr:col>4</xdr:col>
      <xdr:colOff>176696</xdr:colOff>
      <xdr:row>39</xdr:row>
      <xdr:rowOff>55217</xdr:rowOff>
    </xdr:from>
    <xdr:to>
      <xdr:col>4</xdr:col>
      <xdr:colOff>427015</xdr:colOff>
      <xdr:row>40</xdr:row>
      <xdr:rowOff>14356</xdr:rowOff>
    </xdr:to>
    <xdr:pic>
      <xdr:nvPicPr>
        <xdr:cNvPr id="29" name="Picture 28"/>
        <xdr:cNvPicPr>
          <a:picLocks noChangeAspect="1"/>
        </xdr:cNvPicPr>
      </xdr:nvPicPr>
      <xdr:blipFill>
        <a:blip xmlns:r="http://schemas.openxmlformats.org/officeDocument/2006/relationships" r:embed="rId7"/>
        <a:stretch>
          <a:fillRect/>
        </a:stretch>
      </xdr:blipFill>
      <xdr:spPr>
        <a:xfrm>
          <a:off x="1860716" y="10326977"/>
          <a:ext cx="250319" cy="195359"/>
        </a:xfrm>
        <a:prstGeom prst="rect">
          <a:avLst/>
        </a:prstGeom>
      </xdr:spPr>
    </xdr:pic>
    <xdr:clientData/>
  </xdr:twoCellAnchor>
  <xdr:oneCellAnchor>
    <xdr:from>
      <xdr:col>8</xdr:col>
      <xdr:colOff>44175</xdr:colOff>
      <xdr:row>3</xdr:row>
      <xdr:rowOff>265043</xdr:rowOff>
    </xdr:from>
    <xdr:ext cx="4873706" cy="264560"/>
    <xdr:sp macro="" textlink="">
      <xdr:nvSpPr>
        <xdr:cNvPr id="30" name="TextBox 29"/>
        <xdr:cNvSpPr txBox="1"/>
      </xdr:nvSpPr>
      <xdr:spPr>
        <a:xfrm>
          <a:off x="11801835" y="1080383"/>
          <a:ext cx="4873706" cy="26456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t>This</a:t>
          </a:r>
          <a:r>
            <a:rPr lang="en-US" sz="1100" b="1" baseline="0"/>
            <a:t> Calculator</a:t>
          </a:r>
          <a:r>
            <a:rPr lang="en-US" sz="1100" b="1"/>
            <a:t> is most useful when acccessed and</a:t>
          </a:r>
          <a:r>
            <a:rPr lang="en-US" sz="1100" b="1" baseline="0"/>
            <a:t> used in the electronic format.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139700</xdr:colOff>
      <xdr:row>0</xdr:row>
      <xdr:rowOff>101600</xdr:rowOff>
    </xdr:from>
    <xdr:ext cx="3716867" cy="1443567"/>
    <xdr:pic>
      <xdr:nvPicPr>
        <xdr:cNvPr id="2" name="Picture 1" descr="\\s004425\users\mwallace\Downloads\Red Gold_2015_Company.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6400" y="101600"/>
          <a:ext cx="3716867" cy="1443567"/>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25400</xdr:colOff>
      <xdr:row>0</xdr:row>
      <xdr:rowOff>139700</xdr:rowOff>
    </xdr:from>
    <xdr:to>
      <xdr:col>4</xdr:col>
      <xdr:colOff>508000</xdr:colOff>
      <xdr:row>4</xdr:row>
      <xdr:rowOff>20320</xdr:rowOff>
    </xdr:to>
    <xdr:pic>
      <xdr:nvPicPr>
        <xdr:cNvPr id="2" name="Picture 1" descr="\\s004425\users\mwallace\Downloads\Red Gold_2015_Company.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860" y="139700"/>
          <a:ext cx="2311400" cy="106934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batten\AppData\Local\Microsoft\Windows\Temporary%20Internet%20Files\Content.Outlook\TBIX9E5O\RED%20GOLD%20COMMODITY%20PROCESSING%20CALCULATOR%20SY19-20%20MASTER%20FILE%20VERSION%2012.04.18%20(0000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1920 RG BRANDS CALCULATOR NEW"/>
      <sheetName val="SY 19-20 CALCULATOR RGBRAND OLD"/>
      <sheetName val="SY1920 GENERIC GENERAL INTROD"/>
      <sheetName val="SY1920 GENERAL INFORMATION NOI"/>
      <sheetName val="SY1920 GENERAL INFORM. NOT NOI"/>
      <sheetName val="SY1920 ELIGIBLE DISTRIB. BRANDS"/>
      <sheetName val="#1-B RED GOLD &amp; DISTR SY 09-10"/>
      <sheetName val="#1-B alt. RG Brands SY 09-10"/>
      <sheetName val="SY1920 REBATE REQUEST FORM"/>
      <sheetName val="SY1920 Ebate Enrollment Form"/>
      <sheetName val="SY1920 EBATE DISTRI. AGREEMENT "/>
      <sheetName val="South Carolina SY 18-19"/>
    </sheetNames>
    <sheetDataSet>
      <sheetData sheetId="0"/>
      <sheetData sheetId="1">
        <row r="2">
          <cell r="W2">
            <v>0.41249999999999998</v>
          </cell>
        </row>
        <row r="3">
          <cell r="W3" t="str">
            <v>2019/2020</v>
          </cell>
        </row>
        <row r="4">
          <cell r="W4">
            <v>39900</v>
          </cell>
        </row>
        <row r="5">
          <cell r="W5" t="str">
            <v>12/03/2018</v>
          </cell>
        </row>
        <row r="17">
          <cell r="V17" t="str">
            <v>The Pass Thru Value (PTV) or NOI (Net Off Invoice) discount amount has been determined based on the quantity of tomato paste in the products being offered under this program. 100332 values quoted for the SY2019/2020 were provided by FNS via the 12/03/2018 NMPA notification @ $0.4125 per pound or $16,458.75 per truckload of paste. The corresponding Pass Through Value Discount per case for each product is indicated above.</v>
          </cell>
        </row>
        <row r="62">
          <cell r="C62" t="str">
            <v>NOTE 1:  USDA WBSCM Item Code 100332 / Tomato Paste For Bulk Processing.</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apowers@redgold.com" TargetMode="External"/><Relationship Id="rId3" Type="http://schemas.openxmlformats.org/officeDocument/2006/relationships/hyperlink" Target="http://www.k12tomatoes.com/" TargetMode="External"/><Relationship Id="rId7" Type="http://schemas.openxmlformats.org/officeDocument/2006/relationships/hyperlink" Target="mailto:jponder@redgold.com" TargetMode="External"/><Relationship Id="rId12" Type="http://schemas.openxmlformats.org/officeDocument/2006/relationships/drawing" Target="../drawings/drawing2.xml"/><Relationship Id="rId2" Type="http://schemas.openxmlformats.org/officeDocument/2006/relationships/hyperlink" Target="http://www.redgold.com/red-gold-company/foodservice/k-12-school-program" TargetMode="External"/><Relationship Id="rId1" Type="http://schemas.openxmlformats.org/officeDocument/2006/relationships/hyperlink" Target="mailto:jbatten@redgold.com" TargetMode="External"/><Relationship Id="rId6" Type="http://schemas.openxmlformats.org/officeDocument/2006/relationships/hyperlink" Target="http://www.redgold.com/red-gold-company/foodservice/k-12-school-program" TargetMode="External"/><Relationship Id="rId11" Type="http://schemas.openxmlformats.org/officeDocument/2006/relationships/printerSettings" Target="../printerSettings/printerSettings2.bin"/><Relationship Id="rId5" Type="http://schemas.openxmlformats.org/officeDocument/2006/relationships/hyperlink" Target="mailto:tholmes@redgold.com" TargetMode="External"/><Relationship Id="rId10" Type="http://schemas.openxmlformats.org/officeDocument/2006/relationships/hyperlink" Target="mailto:cyltle@redgold.com" TargetMode="External"/><Relationship Id="rId4" Type="http://schemas.openxmlformats.org/officeDocument/2006/relationships/hyperlink" Target="mailto:jchaffin@redgold.com" TargetMode="External"/><Relationship Id="rId9" Type="http://schemas.openxmlformats.org/officeDocument/2006/relationships/hyperlink" Target="mailto:cyltle@redgold.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apowers@redgold.com" TargetMode="External"/><Relationship Id="rId3" Type="http://schemas.openxmlformats.org/officeDocument/2006/relationships/hyperlink" Target="http://www.k12tomatoes.com/" TargetMode="External"/><Relationship Id="rId7" Type="http://schemas.openxmlformats.org/officeDocument/2006/relationships/hyperlink" Target="mailto:jponder@redgold.com" TargetMode="External"/><Relationship Id="rId12" Type="http://schemas.openxmlformats.org/officeDocument/2006/relationships/drawing" Target="../drawings/drawing3.xml"/><Relationship Id="rId2" Type="http://schemas.openxmlformats.org/officeDocument/2006/relationships/hyperlink" Target="http://www.redgold.com/red-gold-company/foodservice/k-12-school-program" TargetMode="External"/><Relationship Id="rId1" Type="http://schemas.openxmlformats.org/officeDocument/2006/relationships/hyperlink" Target="mailto:jbatten@redgold.com" TargetMode="External"/><Relationship Id="rId6" Type="http://schemas.openxmlformats.org/officeDocument/2006/relationships/hyperlink" Target="http://www.redgold.com/red-gold-company/foodservice/k-12-school-program" TargetMode="External"/><Relationship Id="rId11" Type="http://schemas.openxmlformats.org/officeDocument/2006/relationships/printerSettings" Target="../printerSettings/printerSettings3.bin"/><Relationship Id="rId5" Type="http://schemas.openxmlformats.org/officeDocument/2006/relationships/hyperlink" Target="mailto:tholmes@redgold.com" TargetMode="External"/><Relationship Id="rId10" Type="http://schemas.openxmlformats.org/officeDocument/2006/relationships/hyperlink" Target="mailto:cyltle@redgold.com" TargetMode="External"/><Relationship Id="rId4" Type="http://schemas.openxmlformats.org/officeDocument/2006/relationships/hyperlink" Target="mailto:jchaffin@redgold.com" TargetMode="External"/><Relationship Id="rId9" Type="http://schemas.openxmlformats.org/officeDocument/2006/relationships/hyperlink" Target="mailto:cyltle@redgol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4"/>
  <sheetViews>
    <sheetView tabSelected="1" zoomScale="69" zoomScaleNormal="69" zoomScaleSheetLayoutView="75" workbookViewId="0">
      <selection activeCell="C59" sqref="C59:Q59"/>
    </sheetView>
  </sheetViews>
  <sheetFormatPr defaultColWidth="9.109375" defaultRowHeight="13.2" x14ac:dyDescent="0.25"/>
  <cols>
    <col min="1" max="1" width="1" style="19" customWidth="1"/>
    <col min="2" max="2" width="29.44140625" style="116" hidden="1" customWidth="1"/>
    <col min="3" max="3" width="10.88671875" style="122" customWidth="1"/>
    <col min="4" max="4" width="12.6640625" style="123" customWidth="1"/>
    <col min="5" max="5" width="13.44140625" style="123" customWidth="1"/>
    <col min="6" max="6" width="13" style="122" customWidth="1"/>
    <col min="7" max="7" width="10.44140625" style="19" customWidth="1"/>
    <col min="8" max="8" width="110" style="19" customWidth="1"/>
    <col min="9" max="9" width="17.88671875" style="19" customWidth="1"/>
    <col min="10" max="10" width="17.44140625" style="122" customWidth="1"/>
    <col min="11" max="11" width="15.5546875" style="18" customWidth="1"/>
    <col min="12" max="12" width="12.6640625" style="19" bestFit="1" customWidth="1"/>
    <col min="13" max="13" width="13" style="19" customWidth="1"/>
    <col min="14" max="14" width="11" style="19" customWidth="1"/>
    <col min="15" max="15" width="13.77734375" style="124" customWidth="1"/>
    <col min="16" max="16" width="13" style="19" customWidth="1"/>
    <col min="17" max="17" width="13.6640625" style="124" customWidth="1"/>
    <col min="18" max="18" width="1.109375" style="19" customWidth="1"/>
    <col min="19" max="19" width="11.5546875" style="13" customWidth="1"/>
    <col min="20" max="20" width="13.5546875" style="13" customWidth="1"/>
    <col min="21" max="21" width="9.109375" style="14"/>
    <col min="22" max="22" width="9.109375" style="15"/>
    <col min="23" max="23" width="11.5546875" style="15" bestFit="1" customWidth="1"/>
    <col min="24" max="32" width="9.109375" style="16"/>
    <col min="33" max="33" width="9.109375" style="17"/>
    <col min="34" max="37" width="9.109375" style="18"/>
    <col min="38" max="16384" width="9.109375" style="19"/>
  </cols>
  <sheetData>
    <row r="1" spans="1:37" s="146" customFormat="1" ht="7.5" customHeight="1" thickBot="1" x14ac:dyDescent="0.3">
      <c r="A1" s="131">
        <v>65</v>
      </c>
      <c r="B1" s="132"/>
      <c r="C1" s="133"/>
      <c r="D1" s="134"/>
      <c r="E1" s="134"/>
      <c r="F1" s="133"/>
      <c r="G1" s="131"/>
      <c r="H1" s="131"/>
      <c r="I1" s="135"/>
      <c r="J1" s="136"/>
      <c r="K1" s="137"/>
      <c r="L1" s="135"/>
      <c r="M1" s="135"/>
      <c r="N1" s="135"/>
      <c r="O1" s="138" t="s">
        <v>43</v>
      </c>
      <c r="P1" s="135"/>
      <c r="Q1" s="139"/>
      <c r="R1" s="135"/>
      <c r="S1" s="140"/>
      <c r="T1" s="140"/>
      <c r="U1" s="141"/>
      <c r="V1" s="142"/>
      <c r="W1" s="142"/>
      <c r="X1" s="143"/>
      <c r="Y1" s="143"/>
      <c r="Z1" s="143"/>
      <c r="AA1" s="143"/>
      <c r="AB1" s="143"/>
      <c r="AC1" s="143"/>
      <c r="AD1" s="143"/>
      <c r="AE1" s="143"/>
      <c r="AF1" s="143"/>
      <c r="AG1" s="144"/>
      <c r="AH1" s="145"/>
      <c r="AI1" s="145"/>
      <c r="AJ1" s="145"/>
      <c r="AK1" s="145"/>
    </row>
    <row r="2" spans="1:37" s="146" customFormat="1" ht="27.75" customHeight="1" thickBot="1" x14ac:dyDescent="0.3">
      <c r="A2" s="131"/>
      <c r="B2" s="132"/>
      <c r="C2" s="133"/>
      <c r="D2" s="134"/>
      <c r="E2" s="134"/>
      <c r="F2" s="133"/>
      <c r="G2" s="397" t="str">
        <f>("SCHOOL YEAR "&amp;School_Year)</f>
        <v>SCHOOL YEAR 2019/2020</v>
      </c>
      <c r="H2" s="398"/>
      <c r="I2" s="147"/>
      <c r="J2" s="136"/>
      <c r="K2" s="137"/>
      <c r="L2" s="148"/>
      <c r="M2" s="148"/>
      <c r="N2" s="399" t="s">
        <v>53</v>
      </c>
      <c r="O2" s="400"/>
      <c r="P2" s="400"/>
      <c r="Q2" s="401"/>
      <c r="R2" s="149"/>
      <c r="S2" s="140"/>
      <c r="T2" s="140"/>
      <c r="U2" s="141"/>
      <c r="V2" s="142" t="s">
        <v>54</v>
      </c>
      <c r="W2" s="150">
        <v>0.41249999999999998</v>
      </c>
      <c r="X2" s="143"/>
      <c r="Y2" s="143"/>
      <c r="Z2" s="143"/>
      <c r="AA2" s="143"/>
      <c r="AB2" s="143"/>
      <c r="AC2" s="143"/>
      <c r="AD2" s="143"/>
      <c r="AE2" s="143"/>
      <c r="AF2" s="143"/>
      <c r="AG2" s="144"/>
      <c r="AH2" s="145"/>
      <c r="AI2" s="145"/>
      <c r="AJ2" s="145"/>
      <c r="AK2" s="145"/>
    </row>
    <row r="3" spans="1:37" s="146" customFormat="1" ht="29.4" customHeight="1" thickBot="1" x14ac:dyDescent="0.3">
      <c r="A3" s="131"/>
      <c r="B3" s="132"/>
      <c r="C3" s="133"/>
      <c r="D3" s="134"/>
      <c r="E3" s="134"/>
      <c r="F3" s="133"/>
      <c r="G3" s="402" t="s">
        <v>55</v>
      </c>
      <c r="H3" s="402"/>
      <c r="I3" s="148"/>
      <c r="J3" s="151"/>
      <c r="K3" s="152"/>
      <c r="L3" s="148"/>
      <c r="M3" s="148"/>
      <c r="N3" s="403" t="s">
        <v>56</v>
      </c>
      <c r="O3" s="404"/>
      <c r="P3" s="404"/>
      <c r="Q3" s="405"/>
      <c r="R3" s="149"/>
      <c r="S3" s="140"/>
      <c r="T3" s="140"/>
      <c r="U3" s="141"/>
      <c r="V3" s="142" t="s">
        <v>57</v>
      </c>
      <c r="W3" s="142" t="s">
        <v>58</v>
      </c>
      <c r="X3" s="143"/>
      <c r="Y3" s="143"/>
      <c r="Z3" s="143"/>
      <c r="AA3" s="143"/>
      <c r="AB3" s="143"/>
      <c r="AC3" s="143"/>
      <c r="AD3" s="143"/>
      <c r="AE3" s="143"/>
      <c r="AF3" s="143"/>
      <c r="AG3" s="144"/>
      <c r="AH3" s="145"/>
      <c r="AI3" s="145"/>
      <c r="AJ3" s="145"/>
      <c r="AK3" s="145"/>
    </row>
    <row r="4" spans="1:37" s="146" customFormat="1" ht="23.25" customHeight="1" thickBot="1" x14ac:dyDescent="0.3">
      <c r="A4" s="131"/>
      <c r="B4" s="132"/>
      <c r="C4" s="133"/>
      <c r="D4" s="134"/>
      <c r="E4" s="134"/>
      <c r="F4" s="133"/>
      <c r="G4" s="406" t="s">
        <v>59</v>
      </c>
      <c r="H4" s="406"/>
      <c r="I4" s="153"/>
      <c r="J4" s="154"/>
      <c r="K4" s="153"/>
      <c r="L4" s="153"/>
      <c r="M4" s="153"/>
      <c r="N4" s="407" t="s">
        <v>60</v>
      </c>
      <c r="O4" s="408"/>
      <c r="P4" s="408"/>
      <c r="Q4" s="409"/>
      <c r="R4" s="155"/>
      <c r="S4" s="140"/>
      <c r="T4" s="140"/>
      <c r="U4" s="141"/>
      <c r="V4" s="142" t="s">
        <v>61</v>
      </c>
      <c r="W4" s="156">
        <v>39900</v>
      </c>
      <c r="X4" s="143"/>
      <c r="Y4" s="143"/>
      <c r="Z4" s="143"/>
      <c r="AA4" s="143"/>
      <c r="AB4" s="143"/>
      <c r="AC4" s="143"/>
      <c r="AD4" s="143"/>
      <c r="AE4" s="143"/>
      <c r="AF4" s="143"/>
      <c r="AG4" s="144"/>
      <c r="AH4" s="145"/>
      <c r="AI4" s="145"/>
      <c r="AJ4" s="145"/>
      <c r="AK4" s="145"/>
    </row>
    <row r="5" spans="1:37" s="172" customFormat="1" ht="20.100000000000001" customHeight="1" thickBot="1" x14ac:dyDescent="0.3">
      <c r="A5" s="157"/>
      <c r="B5" s="158"/>
      <c r="C5" s="159"/>
      <c r="D5" s="160"/>
      <c r="E5" s="160"/>
      <c r="F5" s="159"/>
      <c r="G5" s="161"/>
      <c r="H5" s="162" t="s">
        <v>43</v>
      </c>
      <c r="I5" s="163"/>
      <c r="J5" s="164"/>
      <c r="K5" s="165"/>
      <c r="L5" s="163"/>
      <c r="M5" s="163"/>
      <c r="N5" s="390" t="s">
        <v>62</v>
      </c>
      <c r="O5" s="391"/>
      <c r="P5" s="390" t="s">
        <v>63</v>
      </c>
      <c r="Q5" s="391"/>
      <c r="R5" s="157"/>
      <c r="S5" s="166"/>
      <c r="T5" s="166"/>
      <c r="U5" s="167"/>
      <c r="V5" s="142" t="s">
        <v>64</v>
      </c>
      <c r="W5" s="168" t="s">
        <v>65</v>
      </c>
      <c r="X5" s="169"/>
      <c r="Y5" s="169"/>
      <c r="Z5" s="169"/>
      <c r="AA5" s="169"/>
      <c r="AB5" s="169"/>
      <c r="AC5" s="169"/>
      <c r="AD5" s="169"/>
      <c r="AE5" s="169"/>
      <c r="AF5" s="169"/>
      <c r="AG5" s="170"/>
      <c r="AH5" s="171"/>
      <c r="AI5" s="171"/>
      <c r="AJ5" s="171"/>
      <c r="AK5" s="171"/>
    </row>
    <row r="6" spans="1:37" s="187" customFormat="1" ht="80.099999999999994" customHeight="1" thickBot="1" x14ac:dyDescent="0.3">
      <c r="A6" s="173"/>
      <c r="B6" s="174" t="s">
        <v>66</v>
      </c>
      <c r="C6" s="175" t="s">
        <v>67</v>
      </c>
      <c r="D6" s="176" t="s">
        <v>68</v>
      </c>
      <c r="E6" s="176" t="s">
        <v>69</v>
      </c>
      <c r="F6" s="176" t="s">
        <v>70</v>
      </c>
      <c r="G6" s="392" t="s">
        <v>71</v>
      </c>
      <c r="H6" s="392"/>
      <c r="I6" s="176" t="s">
        <v>72</v>
      </c>
      <c r="J6" s="176" t="s">
        <v>73</v>
      </c>
      <c r="K6" s="176" t="s">
        <v>74</v>
      </c>
      <c r="L6" s="177" t="s">
        <v>75</v>
      </c>
      <c r="M6" s="178" t="s">
        <v>76</v>
      </c>
      <c r="N6" s="175" t="s">
        <v>77</v>
      </c>
      <c r="O6" s="179" t="s">
        <v>78</v>
      </c>
      <c r="P6" s="176" t="s">
        <v>79</v>
      </c>
      <c r="Q6" s="179" t="s">
        <v>78</v>
      </c>
      <c r="R6" s="173"/>
      <c r="S6" s="180"/>
      <c r="T6" s="181"/>
      <c r="U6" s="182"/>
      <c r="V6" s="183" t="s">
        <v>80</v>
      </c>
      <c r="W6" s="183"/>
      <c r="X6" s="184"/>
      <c r="Y6" s="184"/>
      <c r="Z6" s="184"/>
      <c r="AA6" s="184"/>
      <c r="AB6" s="184"/>
      <c r="AC6" s="184"/>
      <c r="AD6" s="184"/>
      <c r="AE6" s="184"/>
      <c r="AF6" s="184"/>
      <c r="AG6" s="185"/>
      <c r="AH6" s="186"/>
      <c r="AI6" s="186"/>
      <c r="AJ6" s="186"/>
      <c r="AK6" s="186"/>
    </row>
    <row r="7" spans="1:37" s="199" customFormat="1" ht="27" customHeight="1" thickBot="1" x14ac:dyDescent="0.3">
      <c r="A7" s="188"/>
      <c r="B7" s="189"/>
      <c r="C7" s="393" t="s">
        <v>81</v>
      </c>
      <c r="D7" s="394"/>
      <c r="E7" s="394"/>
      <c r="F7" s="394"/>
      <c r="G7" s="394"/>
      <c r="H7" s="394"/>
      <c r="I7" s="394"/>
      <c r="J7" s="394"/>
      <c r="K7" s="394"/>
      <c r="L7" s="394"/>
      <c r="M7" s="200">
        <f>PTV</f>
        <v>0.41249999999999998</v>
      </c>
      <c r="N7" s="190"/>
      <c r="O7" s="191"/>
      <c r="P7" s="190"/>
      <c r="Q7" s="192"/>
      <c r="R7" s="188"/>
      <c r="S7" s="193"/>
      <c r="T7" s="193"/>
      <c r="U7" s="194"/>
      <c r="V7" s="195" t="s">
        <v>82</v>
      </c>
      <c r="W7" s="195"/>
      <c r="X7" s="196"/>
      <c r="Y7" s="196"/>
      <c r="Z7" s="196"/>
      <c r="AA7" s="196"/>
      <c r="AB7" s="196"/>
      <c r="AC7" s="196"/>
      <c r="AD7" s="196"/>
      <c r="AE7" s="196"/>
      <c r="AF7" s="196"/>
      <c r="AG7" s="197"/>
      <c r="AH7" s="196"/>
      <c r="AI7" s="196"/>
      <c r="AJ7" s="196"/>
      <c r="AK7" s="198"/>
    </row>
    <row r="8" spans="1:37" s="16" customFormat="1" ht="18.899999999999999" customHeight="1" x14ac:dyDescent="0.25">
      <c r="A8" s="11"/>
      <c r="B8" s="25" t="s">
        <v>83</v>
      </c>
      <c r="C8" s="201" t="s">
        <v>84</v>
      </c>
      <c r="D8" s="202" t="s">
        <v>85</v>
      </c>
      <c r="E8" s="203">
        <v>530</v>
      </c>
      <c r="F8" s="50" t="s">
        <v>86</v>
      </c>
      <c r="G8" s="26" t="s">
        <v>87</v>
      </c>
      <c r="H8" s="204"/>
      <c r="I8" s="50" t="s">
        <v>88</v>
      </c>
      <c r="J8" s="27" t="s">
        <v>89</v>
      </c>
      <c r="K8" s="205">
        <f t="shared" ref="K8:K19" si="0">39900/$L8</f>
        <v>3866.2790697674418</v>
      </c>
      <c r="L8" s="206">
        <v>10.32</v>
      </c>
      <c r="M8" s="207">
        <f t="shared" ref="M8:M19" si="1">ROUND((PTV*$L8),2)</f>
        <v>4.26</v>
      </c>
      <c r="N8" s="28"/>
      <c r="O8" s="29" t="str">
        <f t="shared" ref="O8:O19" si="2">IF(N8="","    -",L8*N8)</f>
        <v xml:space="preserve">    -</v>
      </c>
      <c r="P8" s="30"/>
      <c r="Q8" s="31" t="str">
        <f t="shared" ref="Q8:Q19" si="3">IF(P8="","    -",ROUNDUP($P8/$E8,0)*$L8)</f>
        <v xml:space="preserve">    -</v>
      </c>
      <c r="R8" s="11"/>
      <c r="S8" s="32">
        <f t="shared" ref="S8:S19" si="4">N8*M8</f>
        <v>0</v>
      </c>
      <c r="T8" s="32">
        <f t="shared" ref="T8:T19" si="5">ROUNDUP((P8/E8),0)*M8</f>
        <v>0</v>
      </c>
      <c r="U8" s="33"/>
      <c r="V8" s="15"/>
      <c r="W8" s="34"/>
      <c r="AG8" s="17"/>
      <c r="AH8" s="18"/>
      <c r="AI8" s="18"/>
      <c r="AJ8" s="18"/>
      <c r="AK8" s="18"/>
    </row>
    <row r="9" spans="1:37" s="16" customFormat="1" ht="18.899999999999999" customHeight="1" x14ac:dyDescent="0.25">
      <c r="A9" s="11"/>
      <c r="B9" s="35" t="s">
        <v>83</v>
      </c>
      <c r="C9" s="201" t="s">
        <v>90</v>
      </c>
      <c r="D9" s="202" t="s">
        <v>91</v>
      </c>
      <c r="E9" s="202">
        <v>420</v>
      </c>
      <c r="F9" s="50" t="s">
        <v>92</v>
      </c>
      <c r="G9" s="45" t="s">
        <v>93</v>
      </c>
      <c r="H9" s="204"/>
      <c r="I9" s="50" t="s">
        <v>94</v>
      </c>
      <c r="J9" s="27" t="s">
        <v>95</v>
      </c>
      <c r="K9" s="205">
        <f t="shared" si="0"/>
        <v>5443.3833560709409</v>
      </c>
      <c r="L9" s="206">
        <v>7.33</v>
      </c>
      <c r="M9" s="207">
        <f t="shared" si="1"/>
        <v>3.02</v>
      </c>
      <c r="N9" s="36"/>
      <c r="O9" s="37" t="str">
        <f t="shared" si="2"/>
        <v xml:space="preserve">    -</v>
      </c>
      <c r="P9" s="38"/>
      <c r="Q9" s="39" t="str">
        <f t="shared" si="3"/>
        <v xml:space="preserve">    -</v>
      </c>
      <c r="R9" s="11"/>
      <c r="S9" s="32">
        <f t="shared" si="4"/>
        <v>0</v>
      </c>
      <c r="T9" s="32">
        <f t="shared" si="5"/>
        <v>0</v>
      </c>
      <c r="U9" s="33"/>
      <c r="V9" s="15"/>
      <c r="W9" s="34"/>
      <c r="AG9" s="17"/>
      <c r="AH9" s="18"/>
      <c r="AI9" s="18"/>
      <c r="AJ9" s="18"/>
      <c r="AK9" s="18"/>
    </row>
    <row r="10" spans="1:37" s="16" customFormat="1" ht="18.899999999999999" customHeight="1" x14ac:dyDescent="0.25">
      <c r="A10" s="11"/>
      <c r="B10" s="35"/>
      <c r="C10" s="208" t="s">
        <v>84</v>
      </c>
      <c r="D10" s="202" t="s">
        <v>85</v>
      </c>
      <c r="E10" s="203">
        <v>530</v>
      </c>
      <c r="F10" s="50" t="s">
        <v>86</v>
      </c>
      <c r="G10" s="45" t="s">
        <v>96</v>
      </c>
      <c r="H10" s="204"/>
      <c r="I10" s="50" t="s">
        <v>97</v>
      </c>
      <c r="J10" s="27" t="s">
        <v>98</v>
      </c>
      <c r="K10" s="205">
        <f t="shared" si="0"/>
        <v>3254.4861337683524</v>
      </c>
      <c r="L10" s="206">
        <v>12.26</v>
      </c>
      <c r="M10" s="207">
        <f t="shared" si="1"/>
        <v>5.0599999999999996</v>
      </c>
      <c r="N10" s="36"/>
      <c r="O10" s="37" t="str">
        <f t="shared" si="2"/>
        <v xml:space="preserve">    -</v>
      </c>
      <c r="P10" s="38"/>
      <c r="Q10" s="39" t="str">
        <f t="shared" si="3"/>
        <v xml:space="preserve">    -</v>
      </c>
      <c r="R10" s="11"/>
      <c r="S10" s="32">
        <f t="shared" si="4"/>
        <v>0</v>
      </c>
      <c r="T10" s="32">
        <f t="shared" si="5"/>
        <v>0</v>
      </c>
      <c r="U10" s="33"/>
      <c r="V10" s="15"/>
      <c r="W10" s="34"/>
      <c r="AG10" s="17"/>
      <c r="AH10" s="18"/>
      <c r="AI10" s="18"/>
      <c r="AJ10" s="18"/>
      <c r="AK10" s="18"/>
    </row>
    <row r="11" spans="1:37" s="16" customFormat="1" ht="18.899999999999999" customHeight="1" thickBot="1" x14ac:dyDescent="0.3">
      <c r="A11" s="12"/>
      <c r="B11" s="40" t="s">
        <v>83</v>
      </c>
      <c r="C11" s="208" t="s">
        <v>99</v>
      </c>
      <c r="D11" s="202" t="s">
        <v>85</v>
      </c>
      <c r="E11" s="203">
        <v>289</v>
      </c>
      <c r="F11" s="50" t="s">
        <v>100</v>
      </c>
      <c r="G11" s="45" t="s">
        <v>101</v>
      </c>
      <c r="H11" s="204"/>
      <c r="I11" s="50" t="s">
        <v>102</v>
      </c>
      <c r="J11" s="27" t="s">
        <v>103</v>
      </c>
      <c r="K11" s="205">
        <f t="shared" si="0"/>
        <v>7643.6781609195405</v>
      </c>
      <c r="L11" s="206">
        <v>5.22</v>
      </c>
      <c r="M11" s="207">
        <f t="shared" si="1"/>
        <v>2.15</v>
      </c>
      <c r="N11" s="36"/>
      <c r="O11" s="37" t="str">
        <f t="shared" si="2"/>
        <v xml:space="preserve">    -</v>
      </c>
      <c r="P11" s="38"/>
      <c r="Q11" s="39" t="str">
        <f t="shared" si="3"/>
        <v xml:space="preserve">    -</v>
      </c>
      <c r="R11" s="11"/>
      <c r="S11" s="32">
        <f t="shared" si="4"/>
        <v>0</v>
      </c>
      <c r="T11" s="32">
        <f t="shared" si="5"/>
        <v>0</v>
      </c>
      <c r="U11" s="33"/>
      <c r="V11" s="15"/>
      <c r="W11" s="34"/>
      <c r="AG11" s="17"/>
      <c r="AH11" s="18"/>
      <c r="AI11" s="18"/>
      <c r="AJ11" s="18"/>
      <c r="AK11" s="18"/>
    </row>
    <row r="12" spans="1:37" s="16" customFormat="1" ht="18.899999999999999" customHeight="1" x14ac:dyDescent="0.25">
      <c r="A12" s="11"/>
      <c r="B12" s="25" t="s">
        <v>83</v>
      </c>
      <c r="C12" s="201" t="s">
        <v>104</v>
      </c>
      <c r="D12" s="202" t="s">
        <v>105</v>
      </c>
      <c r="E12" s="209">
        <v>412</v>
      </c>
      <c r="F12" s="50" t="s">
        <v>92</v>
      </c>
      <c r="G12" s="26" t="s">
        <v>106</v>
      </c>
      <c r="H12" s="204"/>
      <c r="I12" s="50" t="s">
        <v>107</v>
      </c>
      <c r="J12" s="27" t="s">
        <v>108</v>
      </c>
      <c r="K12" s="205">
        <f t="shared" si="0"/>
        <v>6762.7118644067796</v>
      </c>
      <c r="L12" s="206">
        <v>5.9</v>
      </c>
      <c r="M12" s="207">
        <f t="shared" si="1"/>
        <v>2.4300000000000002</v>
      </c>
      <c r="N12" s="41"/>
      <c r="O12" s="42" t="str">
        <f t="shared" si="2"/>
        <v xml:space="preserve">    -</v>
      </c>
      <c r="P12" s="43"/>
      <c r="Q12" s="44" t="str">
        <f t="shared" si="3"/>
        <v xml:space="preserve">    -</v>
      </c>
      <c r="R12" s="11"/>
      <c r="S12" s="32">
        <f t="shared" si="4"/>
        <v>0</v>
      </c>
      <c r="T12" s="32">
        <f t="shared" si="5"/>
        <v>0</v>
      </c>
      <c r="U12" s="33"/>
      <c r="V12" s="15"/>
      <c r="W12" s="34"/>
      <c r="AG12" s="17"/>
      <c r="AH12" s="18"/>
      <c r="AI12" s="18"/>
      <c r="AJ12" s="18"/>
      <c r="AK12" s="18"/>
    </row>
    <row r="13" spans="1:37" ht="18.899999999999999" customHeight="1" x14ac:dyDescent="0.25">
      <c r="A13" s="11"/>
      <c r="B13" s="35"/>
      <c r="C13" s="208" t="s">
        <v>109</v>
      </c>
      <c r="D13" s="202" t="s">
        <v>110</v>
      </c>
      <c r="E13" s="202">
        <v>264</v>
      </c>
      <c r="F13" s="50" t="s">
        <v>92</v>
      </c>
      <c r="G13" s="45" t="s">
        <v>111</v>
      </c>
      <c r="H13" s="210"/>
      <c r="I13" s="50" t="s">
        <v>112</v>
      </c>
      <c r="J13" s="50" t="s">
        <v>113</v>
      </c>
      <c r="K13" s="205">
        <f t="shared" si="0"/>
        <v>10754.716981132076</v>
      </c>
      <c r="L13" s="50">
        <v>3.71</v>
      </c>
      <c r="M13" s="207">
        <f t="shared" si="1"/>
        <v>1.53</v>
      </c>
      <c r="N13" s="36"/>
      <c r="O13" s="37" t="str">
        <f t="shared" si="2"/>
        <v xml:space="preserve">    -</v>
      </c>
      <c r="P13" s="38"/>
      <c r="Q13" s="39" t="str">
        <f t="shared" si="3"/>
        <v xml:space="preserve">    -</v>
      </c>
      <c r="R13" s="11"/>
      <c r="S13" s="32">
        <f t="shared" si="4"/>
        <v>0</v>
      </c>
      <c r="T13" s="32">
        <f t="shared" si="5"/>
        <v>0</v>
      </c>
      <c r="U13" s="33"/>
      <c r="W13" s="34"/>
    </row>
    <row r="14" spans="1:37" ht="18.899999999999999" customHeight="1" x14ac:dyDescent="0.25">
      <c r="A14" s="11"/>
      <c r="B14" s="35"/>
      <c r="C14" s="208" t="s">
        <v>114</v>
      </c>
      <c r="D14" s="202" t="s">
        <v>115</v>
      </c>
      <c r="E14" s="202">
        <v>84</v>
      </c>
      <c r="F14" s="50" t="s">
        <v>116</v>
      </c>
      <c r="G14" s="45" t="s">
        <v>117</v>
      </c>
      <c r="H14" s="210"/>
      <c r="I14" s="211" t="s">
        <v>118</v>
      </c>
      <c r="J14" s="50" t="s">
        <v>119</v>
      </c>
      <c r="K14" s="205">
        <f t="shared" si="0"/>
        <v>16906.77966101695</v>
      </c>
      <c r="L14" s="50">
        <v>2.36</v>
      </c>
      <c r="M14" s="207">
        <f t="shared" si="1"/>
        <v>0.97</v>
      </c>
      <c r="N14" s="36"/>
      <c r="O14" s="37" t="str">
        <f t="shared" si="2"/>
        <v xml:space="preserve">    -</v>
      </c>
      <c r="P14" s="38"/>
      <c r="Q14" s="39" t="str">
        <f t="shared" si="3"/>
        <v xml:space="preserve">    -</v>
      </c>
      <c r="R14" s="11"/>
      <c r="S14" s="32">
        <f t="shared" si="4"/>
        <v>0</v>
      </c>
      <c r="T14" s="32">
        <f t="shared" si="5"/>
        <v>0</v>
      </c>
      <c r="U14" s="33"/>
      <c r="W14" s="34"/>
    </row>
    <row r="15" spans="1:37" ht="18.899999999999999" customHeight="1" thickBot="1" x14ac:dyDescent="0.3">
      <c r="A15" s="11"/>
      <c r="B15" s="35"/>
      <c r="C15" s="208" t="s">
        <v>114</v>
      </c>
      <c r="D15" s="202" t="s">
        <v>120</v>
      </c>
      <c r="E15" s="202">
        <v>168</v>
      </c>
      <c r="F15" s="50" t="s">
        <v>116</v>
      </c>
      <c r="G15" s="45" t="s">
        <v>121</v>
      </c>
      <c r="H15" s="210"/>
      <c r="I15" s="211" t="s">
        <v>122</v>
      </c>
      <c r="J15" s="50" t="s">
        <v>123</v>
      </c>
      <c r="K15" s="205">
        <f t="shared" si="0"/>
        <v>8453.3898305084749</v>
      </c>
      <c r="L15" s="50">
        <v>4.72</v>
      </c>
      <c r="M15" s="207">
        <f t="shared" si="1"/>
        <v>1.95</v>
      </c>
      <c r="N15" s="46"/>
      <c r="O15" s="47" t="str">
        <f t="shared" si="2"/>
        <v xml:space="preserve">    -</v>
      </c>
      <c r="P15" s="48"/>
      <c r="Q15" s="49" t="str">
        <f t="shared" si="3"/>
        <v xml:space="preserve">    -</v>
      </c>
      <c r="R15" s="11"/>
      <c r="S15" s="32">
        <f t="shared" si="4"/>
        <v>0</v>
      </c>
      <c r="T15" s="32">
        <f t="shared" si="5"/>
        <v>0</v>
      </c>
      <c r="U15" s="33"/>
      <c r="W15" s="34"/>
    </row>
    <row r="16" spans="1:37" ht="18.899999999999999" customHeight="1" x14ac:dyDescent="0.25">
      <c r="A16" s="11"/>
      <c r="B16" s="35"/>
      <c r="C16" s="208" t="s">
        <v>124</v>
      </c>
      <c r="D16" s="202" t="s">
        <v>125</v>
      </c>
      <c r="E16" s="212">
        <v>264</v>
      </c>
      <c r="F16" s="50" t="s">
        <v>124</v>
      </c>
      <c r="G16" s="45" t="s">
        <v>126</v>
      </c>
      <c r="H16" s="204"/>
      <c r="I16" s="50" t="s">
        <v>127</v>
      </c>
      <c r="J16" s="50" t="s">
        <v>128</v>
      </c>
      <c r="K16" s="205">
        <f t="shared" si="0"/>
        <v>6927.0833333333339</v>
      </c>
      <c r="L16" s="206">
        <v>5.76</v>
      </c>
      <c r="M16" s="207">
        <f t="shared" si="1"/>
        <v>2.38</v>
      </c>
      <c r="N16" s="36"/>
      <c r="O16" s="37" t="str">
        <f t="shared" si="2"/>
        <v xml:space="preserve">    -</v>
      </c>
      <c r="P16" s="38"/>
      <c r="Q16" s="39" t="str">
        <f t="shared" si="3"/>
        <v xml:space="preserve">    -</v>
      </c>
      <c r="R16" s="11"/>
      <c r="S16" s="32">
        <f t="shared" si="4"/>
        <v>0</v>
      </c>
      <c r="T16" s="32">
        <f t="shared" si="5"/>
        <v>0</v>
      </c>
      <c r="U16" s="33"/>
      <c r="W16" s="34"/>
    </row>
    <row r="17" spans="1:37" ht="18.899999999999999" customHeight="1" x14ac:dyDescent="0.25">
      <c r="A17" s="11"/>
      <c r="B17" s="35"/>
      <c r="C17" s="208" t="s">
        <v>129</v>
      </c>
      <c r="D17" s="202" t="s">
        <v>130</v>
      </c>
      <c r="E17" s="202">
        <v>84</v>
      </c>
      <c r="F17" s="50" t="s">
        <v>131</v>
      </c>
      <c r="G17" s="45" t="s">
        <v>132</v>
      </c>
      <c r="H17" s="210"/>
      <c r="I17" s="211" t="s">
        <v>133</v>
      </c>
      <c r="J17" s="50" t="s">
        <v>134</v>
      </c>
      <c r="K17" s="205">
        <f t="shared" si="0"/>
        <v>10871.934604904633</v>
      </c>
      <c r="L17" s="50">
        <v>3.67</v>
      </c>
      <c r="M17" s="207">
        <f t="shared" si="1"/>
        <v>1.51</v>
      </c>
      <c r="N17" s="36"/>
      <c r="O17" s="37" t="str">
        <f t="shared" si="2"/>
        <v xml:space="preserve">    -</v>
      </c>
      <c r="P17" s="38"/>
      <c r="Q17" s="39" t="str">
        <f t="shared" si="3"/>
        <v xml:space="preserve">    -</v>
      </c>
      <c r="R17" s="11"/>
      <c r="S17" s="32">
        <f t="shared" si="4"/>
        <v>0</v>
      </c>
      <c r="T17" s="32">
        <f t="shared" si="5"/>
        <v>0</v>
      </c>
      <c r="U17" s="33"/>
      <c r="W17" s="34"/>
    </row>
    <row r="18" spans="1:37" ht="18.899999999999999" customHeight="1" x14ac:dyDescent="0.25">
      <c r="A18" s="11"/>
      <c r="B18" s="35"/>
      <c r="C18" s="208" t="s">
        <v>129</v>
      </c>
      <c r="D18" s="202" t="s">
        <v>135</v>
      </c>
      <c r="E18" s="202">
        <v>168</v>
      </c>
      <c r="F18" s="50" t="s">
        <v>131</v>
      </c>
      <c r="G18" s="45" t="s">
        <v>136</v>
      </c>
      <c r="H18" s="210"/>
      <c r="I18" s="211" t="s">
        <v>137</v>
      </c>
      <c r="J18" s="50" t="s">
        <v>138</v>
      </c>
      <c r="K18" s="205">
        <f t="shared" si="0"/>
        <v>5443.3833560709409</v>
      </c>
      <c r="L18" s="50">
        <v>7.33</v>
      </c>
      <c r="M18" s="207">
        <f t="shared" si="1"/>
        <v>3.02</v>
      </c>
      <c r="N18" s="36"/>
      <c r="O18" s="37" t="str">
        <f t="shared" si="2"/>
        <v xml:space="preserve">    -</v>
      </c>
      <c r="P18" s="38"/>
      <c r="Q18" s="39" t="str">
        <f t="shared" si="3"/>
        <v xml:space="preserve">    -</v>
      </c>
      <c r="R18" s="11"/>
      <c r="S18" s="32">
        <f t="shared" si="4"/>
        <v>0</v>
      </c>
      <c r="T18" s="32">
        <f t="shared" si="5"/>
        <v>0</v>
      </c>
      <c r="U18" s="33"/>
      <c r="W18" s="34"/>
    </row>
    <row r="19" spans="1:37" ht="18.899999999999999" customHeight="1" thickBot="1" x14ac:dyDescent="0.3">
      <c r="A19" s="11"/>
      <c r="B19" s="35"/>
      <c r="C19" s="213" t="s">
        <v>139</v>
      </c>
      <c r="D19" s="214" t="s">
        <v>140</v>
      </c>
      <c r="E19" s="215">
        <v>250</v>
      </c>
      <c r="F19" s="52" t="s">
        <v>141</v>
      </c>
      <c r="G19" s="51" t="s">
        <v>142</v>
      </c>
      <c r="H19" s="216"/>
      <c r="I19" s="52" t="s">
        <v>143</v>
      </c>
      <c r="J19" s="52" t="s">
        <v>144</v>
      </c>
      <c r="K19" s="217">
        <f t="shared" si="0"/>
        <v>10025.125628140704</v>
      </c>
      <c r="L19" s="218">
        <v>3.98</v>
      </c>
      <c r="M19" s="219">
        <f t="shared" si="1"/>
        <v>1.64</v>
      </c>
      <c r="N19" s="36"/>
      <c r="O19" s="37" t="str">
        <f t="shared" si="2"/>
        <v xml:space="preserve">    -</v>
      </c>
      <c r="P19" s="38"/>
      <c r="Q19" s="39" t="str">
        <f t="shared" si="3"/>
        <v xml:space="preserve">    -</v>
      </c>
      <c r="R19" s="11"/>
      <c r="S19" s="32">
        <f t="shared" si="4"/>
        <v>0</v>
      </c>
      <c r="T19" s="32">
        <f t="shared" si="5"/>
        <v>0</v>
      </c>
      <c r="U19" s="33"/>
      <c r="W19" s="34"/>
    </row>
    <row r="20" spans="1:37" ht="18.899999999999999" customHeight="1" thickBot="1" x14ac:dyDescent="0.3">
      <c r="A20" s="11"/>
      <c r="B20" s="35"/>
      <c r="C20" s="395" t="s">
        <v>145</v>
      </c>
      <c r="D20" s="395"/>
      <c r="E20" s="395"/>
      <c r="F20" s="395"/>
      <c r="G20" s="395"/>
      <c r="H20" s="395"/>
      <c r="I20" s="395"/>
      <c r="J20" s="395"/>
      <c r="K20" s="395"/>
      <c r="L20" s="395"/>
      <c r="M20" s="396"/>
      <c r="N20" s="53"/>
      <c r="O20" s="37"/>
      <c r="P20" s="38"/>
      <c r="Q20" s="39"/>
      <c r="R20" s="11"/>
      <c r="S20" s="32"/>
      <c r="T20" s="32"/>
      <c r="U20" s="33"/>
      <c r="W20" s="34"/>
    </row>
    <row r="21" spans="1:37" s="16" customFormat="1" ht="18.899999999999999" customHeight="1" x14ac:dyDescent="0.25">
      <c r="A21" s="11"/>
      <c r="B21" s="25" t="s">
        <v>83</v>
      </c>
      <c r="C21" s="220" t="s">
        <v>84</v>
      </c>
      <c r="D21" s="221" t="s">
        <v>85</v>
      </c>
      <c r="E21" s="222">
        <v>530</v>
      </c>
      <c r="F21" s="223" t="s">
        <v>86</v>
      </c>
      <c r="G21" s="224" t="s">
        <v>146</v>
      </c>
      <c r="H21" s="225"/>
      <c r="I21" s="226" t="s">
        <v>147</v>
      </c>
      <c r="J21" s="54" t="s">
        <v>148</v>
      </c>
      <c r="K21" s="227">
        <f t="shared" ref="K21:K33" si="6">39900/$L21</f>
        <v>3739.4564198687908</v>
      </c>
      <c r="L21" s="228">
        <v>10.67</v>
      </c>
      <c r="M21" s="229">
        <f t="shared" ref="M21:M33" si="7">ROUND((PTV*$L21),2)</f>
        <v>4.4000000000000004</v>
      </c>
      <c r="N21" s="36"/>
      <c r="O21" s="37" t="str">
        <f t="shared" ref="O21:O33" si="8">IF(N21="","    -",L21*N21)</f>
        <v xml:space="preserve">    -</v>
      </c>
      <c r="P21" s="38"/>
      <c r="Q21" s="39" t="str">
        <f t="shared" ref="Q21:Q33" si="9">IF(P21="","    -",ROUNDUP($P21/$E21,0)*$L21)</f>
        <v xml:space="preserve">    -</v>
      </c>
      <c r="R21" s="11"/>
      <c r="S21" s="32">
        <f t="shared" ref="S21:S33" si="10">N21*M21</f>
        <v>0</v>
      </c>
      <c r="T21" s="32">
        <f t="shared" ref="T21:T33" si="11">ROUNDUP((P21/E21),0)*M21</f>
        <v>0</v>
      </c>
      <c r="U21" s="33"/>
      <c r="V21" s="15"/>
      <c r="W21" s="34"/>
      <c r="AG21" s="17"/>
      <c r="AH21" s="18"/>
      <c r="AI21" s="18"/>
      <c r="AJ21" s="18"/>
      <c r="AK21" s="18"/>
    </row>
    <row r="22" spans="1:37" s="16" customFormat="1" ht="18.899999999999999" customHeight="1" x14ac:dyDescent="0.25">
      <c r="A22" s="11"/>
      <c r="B22" s="35" t="s">
        <v>83</v>
      </c>
      <c r="C22" s="230" t="s">
        <v>90</v>
      </c>
      <c r="D22" s="231" t="s">
        <v>91</v>
      </c>
      <c r="E22" s="232">
        <v>450</v>
      </c>
      <c r="F22" s="102" t="s">
        <v>149</v>
      </c>
      <c r="G22" s="97" t="s">
        <v>150</v>
      </c>
      <c r="H22" s="233"/>
      <c r="I22" s="98" t="s">
        <v>151</v>
      </c>
      <c r="J22" s="55" t="s">
        <v>152</v>
      </c>
      <c r="K22" s="234">
        <f t="shared" si="6"/>
        <v>5305.8510638297876</v>
      </c>
      <c r="L22" s="235">
        <v>7.52</v>
      </c>
      <c r="M22" s="236">
        <f t="shared" si="7"/>
        <v>3.1</v>
      </c>
      <c r="N22" s="36"/>
      <c r="O22" s="37" t="str">
        <f t="shared" si="8"/>
        <v xml:space="preserve">    -</v>
      </c>
      <c r="P22" s="38"/>
      <c r="Q22" s="39" t="str">
        <f t="shared" si="9"/>
        <v xml:space="preserve">    -</v>
      </c>
      <c r="R22" s="11"/>
      <c r="S22" s="32">
        <f t="shared" si="10"/>
        <v>0</v>
      </c>
      <c r="T22" s="32">
        <f t="shared" si="11"/>
        <v>0</v>
      </c>
      <c r="U22" s="33"/>
      <c r="V22" s="15"/>
      <c r="W22" s="34"/>
      <c r="AG22" s="17"/>
      <c r="AH22" s="18"/>
      <c r="AI22" s="18"/>
      <c r="AJ22" s="18"/>
      <c r="AK22" s="18"/>
    </row>
    <row r="23" spans="1:37" s="16" customFormat="1" ht="18.899999999999999" customHeight="1" x14ac:dyDescent="0.25">
      <c r="A23" s="11"/>
      <c r="B23" s="35"/>
      <c r="C23" s="230" t="s">
        <v>90</v>
      </c>
      <c r="D23" s="231" t="s">
        <v>91</v>
      </c>
      <c r="E23" s="232">
        <v>450</v>
      </c>
      <c r="F23" s="102" t="s">
        <v>149</v>
      </c>
      <c r="G23" s="97" t="s">
        <v>153</v>
      </c>
      <c r="H23" s="233"/>
      <c r="I23" s="98" t="s">
        <v>154</v>
      </c>
      <c r="J23" s="55" t="s">
        <v>155</v>
      </c>
      <c r="K23" s="234">
        <f t="shared" si="6"/>
        <v>5305.8510638297876</v>
      </c>
      <c r="L23" s="235">
        <v>7.52</v>
      </c>
      <c r="M23" s="236">
        <f t="shared" si="7"/>
        <v>3.1</v>
      </c>
      <c r="N23" s="36"/>
      <c r="O23" s="37" t="str">
        <f t="shared" si="8"/>
        <v xml:space="preserve">    -</v>
      </c>
      <c r="P23" s="38"/>
      <c r="Q23" s="39" t="str">
        <f t="shared" si="9"/>
        <v xml:space="preserve">    -</v>
      </c>
      <c r="R23" s="11"/>
      <c r="S23" s="32">
        <f t="shared" si="10"/>
        <v>0</v>
      </c>
      <c r="T23" s="32">
        <f t="shared" si="11"/>
        <v>0</v>
      </c>
      <c r="U23" s="33"/>
      <c r="V23" s="15"/>
      <c r="W23" s="34"/>
      <c r="AG23" s="17"/>
      <c r="AH23" s="18"/>
      <c r="AI23" s="18"/>
      <c r="AJ23" s="18"/>
      <c r="AK23" s="18"/>
    </row>
    <row r="24" spans="1:37" s="16" customFormat="1" ht="18.899999999999999" customHeight="1" x14ac:dyDescent="0.25">
      <c r="A24" s="11"/>
      <c r="B24" s="25" t="s">
        <v>83</v>
      </c>
      <c r="C24" s="237" t="s">
        <v>84</v>
      </c>
      <c r="D24" s="231" t="s">
        <v>85</v>
      </c>
      <c r="E24" s="238">
        <v>530</v>
      </c>
      <c r="F24" s="102" t="s">
        <v>86</v>
      </c>
      <c r="G24" s="97" t="s">
        <v>156</v>
      </c>
      <c r="H24" s="233"/>
      <c r="I24" s="239" t="s">
        <v>157</v>
      </c>
      <c r="J24" s="55" t="s">
        <v>158</v>
      </c>
      <c r="K24" s="234">
        <f t="shared" si="6"/>
        <v>3254.4861337683524</v>
      </c>
      <c r="L24" s="240">
        <v>12.26</v>
      </c>
      <c r="M24" s="236">
        <f t="shared" si="7"/>
        <v>5.0599999999999996</v>
      </c>
      <c r="N24" s="36"/>
      <c r="O24" s="37" t="str">
        <f t="shared" si="8"/>
        <v xml:space="preserve">    -</v>
      </c>
      <c r="P24" s="38"/>
      <c r="Q24" s="39" t="str">
        <f t="shared" si="9"/>
        <v xml:space="preserve">    -</v>
      </c>
      <c r="R24" s="11"/>
      <c r="S24" s="32">
        <f t="shared" si="10"/>
        <v>0</v>
      </c>
      <c r="T24" s="32">
        <f t="shared" si="11"/>
        <v>0</v>
      </c>
      <c r="U24" s="33"/>
      <c r="V24" s="15"/>
      <c r="W24" s="34"/>
      <c r="AG24" s="17"/>
      <c r="AH24" s="18"/>
      <c r="AI24" s="18"/>
      <c r="AJ24" s="18"/>
      <c r="AK24" s="18"/>
    </row>
    <row r="25" spans="1:37" s="16" customFormat="1" ht="18.899999999999999" customHeight="1" x14ac:dyDescent="0.25">
      <c r="A25" s="12"/>
      <c r="B25" s="40" t="s">
        <v>83</v>
      </c>
      <c r="C25" s="241" t="s">
        <v>90</v>
      </c>
      <c r="D25" s="232" t="s">
        <v>91</v>
      </c>
      <c r="E25" s="238">
        <v>573</v>
      </c>
      <c r="F25" s="102" t="s">
        <v>159</v>
      </c>
      <c r="G25" s="242" t="s">
        <v>160</v>
      </c>
      <c r="H25" s="243"/>
      <c r="I25" s="102" t="s">
        <v>161</v>
      </c>
      <c r="J25" s="55" t="s">
        <v>162</v>
      </c>
      <c r="K25" s="234">
        <f t="shared" si="6"/>
        <v>2599.3485342019544</v>
      </c>
      <c r="L25" s="235">
        <v>15.35</v>
      </c>
      <c r="M25" s="236">
        <f t="shared" si="7"/>
        <v>6.33</v>
      </c>
      <c r="N25" s="36"/>
      <c r="O25" s="37" t="str">
        <f t="shared" si="8"/>
        <v xml:space="preserve">    -</v>
      </c>
      <c r="P25" s="38"/>
      <c r="Q25" s="39" t="str">
        <f t="shared" si="9"/>
        <v xml:space="preserve">    -</v>
      </c>
      <c r="R25" s="11"/>
      <c r="S25" s="32">
        <f t="shared" si="10"/>
        <v>0</v>
      </c>
      <c r="T25" s="32">
        <f t="shared" si="11"/>
        <v>0</v>
      </c>
      <c r="U25" s="33"/>
      <c r="V25" s="15"/>
      <c r="W25" s="34"/>
      <c r="AG25" s="17"/>
      <c r="AH25" s="18"/>
      <c r="AI25" s="18"/>
      <c r="AJ25" s="18"/>
      <c r="AK25" s="18"/>
    </row>
    <row r="26" spans="1:37" s="16" customFormat="1" ht="18.899999999999999" customHeight="1" x14ac:dyDescent="0.25">
      <c r="A26" s="11"/>
      <c r="B26" s="25" t="s">
        <v>83</v>
      </c>
      <c r="C26" s="244" t="s">
        <v>163</v>
      </c>
      <c r="D26" s="231" t="s">
        <v>164</v>
      </c>
      <c r="E26" s="238">
        <v>498</v>
      </c>
      <c r="F26" s="102" t="s">
        <v>165</v>
      </c>
      <c r="G26" s="97" t="s">
        <v>166</v>
      </c>
      <c r="H26" s="233"/>
      <c r="I26" s="98" t="s">
        <v>167</v>
      </c>
      <c r="J26" s="55" t="s">
        <v>168</v>
      </c>
      <c r="K26" s="234">
        <f t="shared" si="6"/>
        <v>3792.7756653992396</v>
      </c>
      <c r="L26" s="235">
        <v>10.52</v>
      </c>
      <c r="M26" s="236">
        <f t="shared" si="7"/>
        <v>4.34</v>
      </c>
      <c r="N26" s="36"/>
      <c r="O26" s="37" t="str">
        <f t="shared" si="8"/>
        <v xml:space="preserve">    -</v>
      </c>
      <c r="P26" s="38"/>
      <c r="Q26" s="39" t="str">
        <f t="shared" si="9"/>
        <v xml:space="preserve">    -</v>
      </c>
      <c r="R26" s="11"/>
      <c r="S26" s="32">
        <f t="shared" si="10"/>
        <v>0</v>
      </c>
      <c r="T26" s="32">
        <f t="shared" si="11"/>
        <v>0</v>
      </c>
      <c r="U26" s="33"/>
      <c r="V26" s="15"/>
      <c r="W26" s="34"/>
      <c r="AG26" s="17"/>
      <c r="AH26" s="18"/>
      <c r="AI26" s="18"/>
      <c r="AJ26" s="18"/>
      <c r="AK26" s="18"/>
    </row>
    <row r="27" spans="1:37" s="16" customFormat="1" ht="18.899999999999999" customHeight="1" x14ac:dyDescent="0.25">
      <c r="A27" s="11"/>
      <c r="B27" s="25" t="s">
        <v>83</v>
      </c>
      <c r="C27" s="244" t="s">
        <v>90</v>
      </c>
      <c r="D27" s="231" t="s">
        <v>91</v>
      </c>
      <c r="E27" s="238">
        <v>573</v>
      </c>
      <c r="F27" s="102" t="s">
        <v>159</v>
      </c>
      <c r="G27" s="97" t="s">
        <v>169</v>
      </c>
      <c r="H27" s="233"/>
      <c r="I27" s="98" t="s">
        <v>170</v>
      </c>
      <c r="J27" s="55" t="s">
        <v>171</v>
      </c>
      <c r="K27" s="234">
        <f t="shared" si="6"/>
        <v>2291.786329695577</v>
      </c>
      <c r="L27" s="235">
        <v>17.41</v>
      </c>
      <c r="M27" s="236">
        <f t="shared" si="7"/>
        <v>7.18</v>
      </c>
      <c r="N27" s="36"/>
      <c r="O27" s="37" t="str">
        <f t="shared" si="8"/>
        <v xml:space="preserve">    -</v>
      </c>
      <c r="P27" s="38"/>
      <c r="Q27" s="39" t="str">
        <f t="shared" si="9"/>
        <v xml:space="preserve">    -</v>
      </c>
      <c r="R27" s="11"/>
      <c r="S27" s="32">
        <f t="shared" si="10"/>
        <v>0</v>
      </c>
      <c r="T27" s="32">
        <f t="shared" si="11"/>
        <v>0</v>
      </c>
      <c r="U27" s="33"/>
      <c r="V27" s="15"/>
      <c r="W27" s="34"/>
      <c r="AG27" s="17"/>
      <c r="AH27" s="18"/>
      <c r="AI27" s="18"/>
      <c r="AJ27" s="18"/>
      <c r="AK27" s="18"/>
    </row>
    <row r="28" spans="1:37" s="16" customFormat="1" ht="18.899999999999999" customHeight="1" x14ac:dyDescent="0.25">
      <c r="A28" s="11"/>
      <c r="B28" s="25"/>
      <c r="C28" s="244" t="s">
        <v>172</v>
      </c>
      <c r="D28" s="231" t="s">
        <v>173</v>
      </c>
      <c r="E28" s="245">
        <v>1332</v>
      </c>
      <c r="F28" s="102" t="s">
        <v>174</v>
      </c>
      <c r="G28" s="97" t="s">
        <v>175</v>
      </c>
      <c r="H28" s="233"/>
      <c r="I28" s="98" t="s">
        <v>176</v>
      </c>
      <c r="J28" s="55" t="s">
        <v>177</v>
      </c>
      <c r="K28" s="234">
        <f t="shared" si="6"/>
        <v>1288.3435582822087</v>
      </c>
      <c r="L28" s="235">
        <v>30.97</v>
      </c>
      <c r="M28" s="236">
        <f t="shared" si="7"/>
        <v>12.78</v>
      </c>
      <c r="N28" s="36"/>
      <c r="O28" s="37" t="str">
        <f t="shared" si="8"/>
        <v xml:space="preserve">    -</v>
      </c>
      <c r="P28" s="38"/>
      <c r="Q28" s="39" t="str">
        <f t="shared" si="9"/>
        <v xml:space="preserve">    -</v>
      </c>
      <c r="R28" s="11"/>
      <c r="S28" s="32">
        <f t="shared" si="10"/>
        <v>0</v>
      </c>
      <c r="T28" s="32">
        <f t="shared" si="11"/>
        <v>0</v>
      </c>
      <c r="U28" s="33"/>
      <c r="V28" s="15"/>
      <c r="W28" s="34"/>
      <c r="AG28" s="17"/>
      <c r="AH28" s="18"/>
      <c r="AI28" s="18"/>
      <c r="AJ28" s="18"/>
      <c r="AK28" s="18"/>
    </row>
    <row r="29" spans="1:37" s="16" customFormat="1" ht="18.899999999999999" customHeight="1" x14ac:dyDescent="0.25">
      <c r="A29" s="11"/>
      <c r="B29" s="25" t="s">
        <v>83</v>
      </c>
      <c r="C29" s="244" t="s">
        <v>84</v>
      </c>
      <c r="D29" s="231" t="s">
        <v>85</v>
      </c>
      <c r="E29" s="238">
        <v>530</v>
      </c>
      <c r="F29" s="102" t="s">
        <v>86</v>
      </c>
      <c r="G29" s="97" t="s">
        <v>178</v>
      </c>
      <c r="H29" s="233"/>
      <c r="I29" s="98" t="s">
        <v>179</v>
      </c>
      <c r="J29" s="55" t="s">
        <v>180</v>
      </c>
      <c r="K29" s="234">
        <f t="shared" si="6"/>
        <v>4104.9382716049377</v>
      </c>
      <c r="L29" s="235">
        <v>9.7200000000000006</v>
      </c>
      <c r="M29" s="236">
        <f t="shared" si="7"/>
        <v>4.01</v>
      </c>
      <c r="N29" s="36"/>
      <c r="O29" s="37" t="str">
        <f t="shared" si="8"/>
        <v xml:space="preserve">    -</v>
      </c>
      <c r="P29" s="38"/>
      <c r="Q29" s="39" t="str">
        <f t="shared" si="9"/>
        <v xml:space="preserve">    -</v>
      </c>
      <c r="R29" s="11"/>
      <c r="S29" s="32">
        <f t="shared" si="10"/>
        <v>0</v>
      </c>
      <c r="T29" s="32">
        <f t="shared" si="11"/>
        <v>0</v>
      </c>
      <c r="U29" s="33"/>
      <c r="V29" s="15"/>
      <c r="W29" s="15"/>
      <c r="AG29" s="17"/>
      <c r="AH29" s="18"/>
      <c r="AI29" s="18"/>
      <c r="AJ29" s="18"/>
      <c r="AK29" s="18"/>
    </row>
    <row r="30" spans="1:37" s="16" customFormat="1" ht="18.899999999999999" customHeight="1" x14ac:dyDescent="0.25">
      <c r="A30" s="11"/>
      <c r="B30" s="25" t="s">
        <v>83</v>
      </c>
      <c r="C30" s="244" t="s">
        <v>84</v>
      </c>
      <c r="D30" s="231" t="s">
        <v>85</v>
      </c>
      <c r="E30" s="238">
        <v>572</v>
      </c>
      <c r="F30" s="102" t="s">
        <v>181</v>
      </c>
      <c r="G30" s="97" t="s">
        <v>182</v>
      </c>
      <c r="H30" s="246"/>
      <c r="I30" s="98" t="s">
        <v>183</v>
      </c>
      <c r="J30" s="55" t="s">
        <v>184</v>
      </c>
      <c r="K30" s="234">
        <f t="shared" si="6"/>
        <v>2453.8745387453873</v>
      </c>
      <c r="L30" s="235">
        <v>16.260000000000002</v>
      </c>
      <c r="M30" s="236">
        <f t="shared" si="7"/>
        <v>6.71</v>
      </c>
      <c r="N30" s="36"/>
      <c r="O30" s="37" t="str">
        <f t="shared" si="8"/>
        <v xml:space="preserve">    -</v>
      </c>
      <c r="P30" s="38"/>
      <c r="Q30" s="39" t="str">
        <f t="shared" si="9"/>
        <v xml:space="preserve">    -</v>
      </c>
      <c r="R30" s="11"/>
      <c r="S30" s="32">
        <f t="shared" si="10"/>
        <v>0</v>
      </c>
      <c r="T30" s="32">
        <f t="shared" si="11"/>
        <v>0</v>
      </c>
      <c r="U30" s="33"/>
      <c r="V30" s="15"/>
      <c r="W30" s="15"/>
      <c r="AG30" s="17"/>
      <c r="AH30" s="18"/>
      <c r="AI30" s="18"/>
      <c r="AJ30" s="18"/>
      <c r="AK30" s="18"/>
    </row>
    <row r="31" spans="1:37" s="16" customFormat="1" ht="18.899999999999999" customHeight="1" x14ac:dyDescent="0.25">
      <c r="A31" s="11"/>
      <c r="B31" s="25"/>
      <c r="C31" s="244" t="s">
        <v>84</v>
      </c>
      <c r="D31" s="231" t="s">
        <v>85</v>
      </c>
      <c r="E31" s="238">
        <v>318</v>
      </c>
      <c r="F31" s="102" t="s">
        <v>185</v>
      </c>
      <c r="G31" s="97" t="s">
        <v>186</v>
      </c>
      <c r="H31" s="246"/>
      <c r="I31" s="98" t="s">
        <v>187</v>
      </c>
      <c r="J31" s="55" t="s">
        <v>188</v>
      </c>
      <c r="K31" s="234">
        <f t="shared" si="6"/>
        <v>4453.125</v>
      </c>
      <c r="L31" s="235">
        <v>8.9600000000000009</v>
      </c>
      <c r="M31" s="236">
        <f t="shared" si="7"/>
        <v>3.7</v>
      </c>
      <c r="N31" s="36"/>
      <c r="O31" s="37" t="str">
        <f t="shared" si="8"/>
        <v xml:space="preserve">    -</v>
      </c>
      <c r="P31" s="38"/>
      <c r="Q31" s="39" t="str">
        <f t="shared" si="9"/>
        <v xml:space="preserve">    -</v>
      </c>
      <c r="R31" s="11"/>
      <c r="S31" s="32">
        <f t="shared" si="10"/>
        <v>0</v>
      </c>
      <c r="T31" s="32">
        <f t="shared" si="11"/>
        <v>0</v>
      </c>
      <c r="U31" s="33"/>
      <c r="V31" s="15"/>
      <c r="W31" s="15"/>
      <c r="AG31" s="17"/>
      <c r="AH31" s="18"/>
      <c r="AI31" s="18"/>
      <c r="AJ31" s="18"/>
      <c r="AK31" s="18"/>
    </row>
    <row r="32" spans="1:37" s="16" customFormat="1" ht="18.899999999999999" customHeight="1" thickBot="1" x14ac:dyDescent="0.3">
      <c r="A32" s="11"/>
      <c r="B32" s="25"/>
      <c r="C32" s="244" t="s">
        <v>84</v>
      </c>
      <c r="D32" s="231" t="s">
        <v>85</v>
      </c>
      <c r="E32" s="238">
        <v>318</v>
      </c>
      <c r="F32" s="102" t="s">
        <v>185</v>
      </c>
      <c r="G32" s="97" t="s">
        <v>189</v>
      </c>
      <c r="H32" s="246"/>
      <c r="I32" s="98" t="s">
        <v>190</v>
      </c>
      <c r="J32" s="55" t="s">
        <v>191</v>
      </c>
      <c r="K32" s="234">
        <f t="shared" si="6"/>
        <v>4418.604651162791</v>
      </c>
      <c r="L32" s="235">
        <v>9.0299999999999994</v>
      </c>
      <c r="M32" s="236">
        <f t="shared" si="7"/>
        <v>3.72</v>
      </c>
      <c r="N32" s="46"/>
      <c r="O32" s="47" t="str">
        <f t="shared" si="8"/>
        <v xml:space="preserve">    -</v>
      </c>
      <c r="P32" s="48"/>
      <c r="Q32" s="49" t="str">
        <f t="shared" si="9"/>
        <v xml:space="preserve">    -</v>
      </c>
      <c r="R32" s="11"/>
      <c r="S32" s="32">
        <f t="shared" si="10"/>
        <v>0</v>
      </c>
      <c r="T32" s="32">
        <f t="shared" si="11"/>
        <v>0</v>
      </c>
      <c r="U32" s="33"/>
      <c r="V32" s="15"/>
      <c r="W32" s="15"/>
      <c r="AG32" s="17"/>
      <c r="AH32" s="18"/>
      <c r="AI32" s="18"/>
      <c r="AJ32" s="18"/>
      <c r="AK32" s="18"/>
    </row>
    <row r="33" spans="1:37" s="16" customFormat="1" ht="18.899999999999999" customHeight="1" thickBot="1" x14ac:dyDescent="0.3">
      <c r="A33" s="11"/>
      <c r="B33" s="25"/>
      <c r="C33" s="247" t="s">
        <v>192</v>
      </c>
      <c r="D33" s="248" t="s">
        <v>193</v>
      </c>
      <c r="E33" s="249">
        <v>278</v>
      </c>
      <c r="F33" s="105" t="s">
        <v>185</v>
      </c>
      <c r="G33" s="56" t="s">
        <v>194</v>
      </c>
      <c r="H33" s="250"/>
      <c r="I33" s="251" t="s">
        <v>195</v>
      </c>
      <c r="J33" s="57" t="s">
        <v>196</v>
      </c>
      <c r="K33" s="252">
        <f t="shared" si="6"/>
        <v>7000</v>
      </c>
      <c r="L33" s="253">
        <v>5.7</v>
      </c>
      <c r="M33" s="254">
        <f t="shared" si="7"/>
        <v>2.35</v>
      </c>
      <c r="N33" s="58"/>
      <c r="O33" s="59" t="str">
        <f t="shared" si="8"/>
        <v xml:space="preserve">    -</v>
      </c>
      <c r="P33" s="60"/>
      <c r="Q33" s="61" t="str">
        <f t="shared" si="9"/>
        <v xml:space="preserve">    -</v>
      </c>
      <c r="R33" s="11"/>
      <c r="S33" s="32">
        <f t="shared" si="10"/>
        <v>0</v>
      </c>
      <c r="T33" s="32">
        <f t="shared" si="11"/>
        <v>0</v>
      </c>
      <c r="U33" s="33"/>
      <c r="V33" s="15"/>
      <c r="W33" s="34"/>
      <c r="AG33" s="17"/>
      <c r="AH33" s="18"/>
      <c r="AI33" s="18"/>
      <c r="AJ33" s="18"/>
      <c r="AK33" s="18"/>
    </row>
    <row r="34" spans="1:37" s="73" customFormat="1" ht="18.899999999999999" customHeight="1" thickBot="1" x14ac:dyDescent="0.3">
      <c r="A34" s="62"/>
      <c r="B34" s="63"/>
      <c r="C34" s="395" t="s">
        <v>197</v>
      </c>
      <c r="D34" s="395"/>
      <c r="E34" s="395"/>
      <c r="F34" s="395"/>
      <c r="G34" s="395"/>
      <c r="H34" s="395"/>
      <c r="I34" s="395"/>
      <c r="J34" s="395"/>
      <c r="K34" s="395"/>
      <c r="L34" s="395"/>
      <c r="M34" s="396"/>
      <c r="N34" s="64"/>
      <c r="O34" s="65"/>
      <c r="P34" s="66"/>
      <c r="Q34" s="67"/>
      <c r="R34" s="68"/>
      <c r="S34" s="69"/>
      <c r="T34" s="69"/>
      <c r="U34" s="70"/>
      <c r="V34" s="71"/>
      <c r="W34" s="72"/>
      <c r="AG34" s="74"/>
      <c r="AH34" s="75"/>
      <c r="AI34" s="75"/>
      <c r="AJ34" s="75"/>
      <c r="AK34" s="75"/>
    </row>
    <row r="35" spans="1:37" ht="18.899999999999999" customHeight="1" x14ac:dyDescent="0.25">
      <c r="A35" s="11"/>
      <c r="B35" s="35"/>
      <c r="C35" s="255" t="s">
        <v>198</v>
      </c>
      <c r="D35" s="256" t="s">
        <v>199</v>
      </c>
      <c r="E35" s="257">
        <v>1000</v>
      </c>
      <c r="F35" s="77" t="s">
        <v>200</v>
      </c>
      <c r="G35" s="76" t="s">
        <v>201</v>
      </c>
      <c r="H35" s="258"/>
      <c r="I35" s="77" t="s">
        <v>202</v>
      </c>
      <c r="J35" s="77" t="s">
        <v>203</v>
      </c>
      <c r="K35" s="259">
        <f>39900/$L35</f>
        <v>8295.2182952182957</v>
      </c>
      <c r="L35" s="260">
        <v>4.8099999999999996</v>
      </c>
      <c r="M35" s="261">
        <f>ROUND((PTV*$L35),2)</f>
        <v>1.98</v>
      </c>
      <c r="N35" s="36"/>
      <c r="O35" s="37" t="str">
        <f t="shared" ref="O35:O55" si="12">IF(N35="","    -",L35*N35)</f>
        <v xml:space="preserve">    -</v>
      </c>
      <c r="P35" s="38"/>
      <c r="Q35" s="39" t="str">
        <f t="shared" ref="Q35:Q55" si="13">IF(P35="","    -",ROUNDUP($P35/$E35,0)*$L35)</f>
        <v xml:space="preserve">    -</v>
      </c>
      <c r="R35" s="11"/>
      <c r="S35" s="32">
        <f>N35*M35</f>
        <v>0</v>
      </c>
      <c r="T35" s="32">
        <f t="shared" ref="T35:T55" si="14">ROUNDUP((P35/E35),0)*M35</f>
        <v>0</v>
      </c>
      <c r="U35" s="33"/>
      <c r="W35" s="34"/>
    </row>
    <row r="36" spans="1:37" ht="18.899999999999999" customHeight="1" x14ac:dyDescent="0.25">
      <c r="A36" s="11"/>
      <c r="B36" s="25"/>
      <c r="C36" s="208" t="s">
        <v>204</v>
      </c>
      <c r="D36" s="202" t="s">
        <v>205</v>
      </c>
      <c r="E36" s="212">
        <v>1140</v>
      </c>
      <c r="F36" s="50" t="s">
        <v>206</v>
      </c>
      <c r="G36" s="45" t="s">
        <v>207</v>
      </c>
      <c r="H36" s="204"/>
      <c r="I36" s="50" t="s">
        <v>208</v>
      </c>
      <c r="J36" s="50" t="s">
        <v>209</v>
      </c>
      <c r="K36" s="205">
        <f t="shared" ref="K36:K55" si="15">39900/$L36</f>
        <v>3840.2309913378244</v>
      </c>
      <c r="L36" s="206">
        <v>10.39</v>
      </c>
      <c r="M36" s="207">
        <f t="shared" ref="M36" si="16">ROUND((PTV*$L36),2)</f>
        <v>4.29</v>
      </c>
      <c r="N36" s="36"/>
      <c r="O36" s="37" t="str">
        <f t="shared" si="12"/>
        <v xml:space="preserve">    -</v>
      </c>
      <c r="P36" s="38"/>
      <c r="Q36" s="39" t="str">
        <f t="shared" si="13"/>
        <v xml:space="preserve">    -</v>
      </c>
      <c r="R36" s="11"/>
      <c r="S36" s="32">
        <f t="shared" ref="S36:S55" si="17">N36*M36</f>
        <v>0</v>
      </c>
      <c r="T36" s="32">
        <f t="shared" si="14"/>
        <v>0</v>
      </c>
      <c r="U36" s="33"/>
      <c r="V36" s="15" t="s">
        <v>210</v>
      </c>
      <c r="W36" s="34"/>
    </row>
    <row r="37" spans="1:37" s="24" customFormat="1" ht="18.899999999999999" customHeight="1" x14ac:dyDescent="0.25">
      <c r="A37" s="20"/>
      <c r="B37" s="35"/>
      <c r="C37" s="208" t="s">
        <v>211</v>
      </c>
      <c r="D37" s="202" t="s">
        <v>212</v>
      </c>
      <c r="E37" s="209">
        <v>760</v>
      </c>
      <c r="F37" s="50" t="s">
        <v>206</v>
      </c>
      <c r="G37" s="45" t="s">
        <v>213</v>
      </c>
      <c r="H37" s="262"/>
      <c r="I37" s="50" t="s">
        <v>214</v>
      </c>
      <c r="J37" s="50" t="s">
        <v>215</v>
      </c>
      <c r="K37" s="205">
        <f t="shared" si="15"/>
        <v>5757.575757575758</v>
      </c>
      <c r="L37" s="206">
        <v>6.93</v>
      </c>
      <c r="M37" s="207">
        <f t="shared" ref="M37:M43" si="18">ROUND((PTV*$L37),2)</f>
        <v>2.86</v>
      </c>
      <c r="N37" s="36"/>
      <c r="O37" s="37" t="str">
        <f t="shared" si="12"/>
        <v xml:space="preserve">    -</v>
      </c>
      <c r="P37" s="38"/>
      <c r="Q37" s="39" t="str">
        <f t="shared" si="13"/>
        <v xml:space="preserve">    -</v>
      </c>
      <c r="R37" s="20"/>
      <c r="S37" s="32">
        <f t="shared" si="17"/>
        <v>0</v>
      </c>
      <c r="T37" s="32">
        <f t="shared" si="14"/>
        <v>0</v>
      </c>
      <c r="U37" s="33"/>
      <c r="V37" s="78"/>
      <c r="W37" s="34"/>
      <c r="X37" s="21"/>
      <c r="Y37" s="21"/>
      <c r="Z37" s="21"/>
      <c r="AA37" s="21"/>
      <c r="AB37" s="21"/>
      <c r="AC37" s="21"/>
      <c r="AD37" s="21"/>
      <c r="AE37" s="21"/>
      <c r="AF37" s="21"/>
      <c r="AG37" s="22"/>
      <c r="AH37" s="23"/>
      <c r="AI37" s="23"/>
      <c r="AJ37" s="23"/>
      <c r="AK37" s="23"/>
    </row>
    <row r="38" spans="1:37" ht="18.899999999999999" customHeight="1" x14ac:dyDescent="0.25">
      <c r="A38" s="11"/>
      <c r="B38" s="35" t="s">
        <v>216</v>
      </c>
      <c r="C38" s="208" t="s">
        <v>217</v>
      </c>
      <c r="D38" s="202" t="s">
        <v>218</v>
      </c>
      <c r="E38" s="212">
        <v>773</v>
      </c>
      <c r="F38" s="50" t="s">
        <v>206</v>
      </c>
      <c r="G38" s="45" t="s">
        <v>219</v>
      </c>
      <c r="H38" s="204"/>
      <c r="I38" s="50" t="s">
        <v>220</v>
      </c>
      <c r="J38" s="50" t="s">
        <v>221</v>
      </c>
      <c r="K38" s="205">
        <f t="shared" si="15"/>
        <v>5757.575757575758</v>
      </c>
      <c r="L38" s="206">
        <v>6.93</v>
      </c>
      <c r="M38" s="207">
        <f t="shared" si="18"/>
        <v>2.86</v>
      </c>
      <c r="N38" s="36"/>
      <c r="O38" s="37" t="str">
        <f t="shared" si="12"/>
        <v xml:space="preserve">    -</v>
      </c>
      <c r="P38" s="38"/>
      <c r="Q38" s="39" t="str">
        <f t="shared" si="13"/>
        <v xml:space="preserve">    -</v>
      </c>
      <c r="R38" s="11"/>
      <c r="S38" s="32">
        <f t="shared" si="17"/>
        <v>0</v>
      </c>
      <c r="T38" s="32">
        <f t="shared" si="14"/>
        <v>0</v>
      </c>
      <c r="U38" s="33"/>
      <c r="V38" s="79"/>
      <c r="W38" s="79"/>
      <c r="X38" s="80"/>
      <c r="Y38" s="80"/>
      <c r="Z38" s="80"/>
      <c r="AA38" s="80"/>
      <c r="AB38" s="80"/>
      <c r="AC38" s="80"/>
      <c r="AD38" s="80"/>
      <c r="AE38" s="80"/>
      <c r="AF38" s="80"/>
      <c r="AG38" s="81"/>
      <c r="AH38" s="80"/>
      <c r="AI38" s="80"/>
      <c r="AJ38" s="80"/>
      <c r="AK38" s="80"/>
    </row>
    <row r="39" spans="1:37" s="24" customFormat="1" ht="18.899999999999999" customHeight="1" x14ac:dyDescent="0.25">
      <c r="A39" s="20"/>
      <c r="B39" s="35"/>
      <c r="C39" s="208" t="s">
        <v>222</v>
      </c>
      <c r="D39" s="202" t="s">
        <v>223</v>
      </c>
      <c r="E39" s="212">
        <v>1125</v>
      </c>
      <c r="F39" s="50" t="s">
        <v>206</v>
      </c>
      <c r="G39" s="82" t="s">
        <v>224</v>
      </c>
      <c r="H39" s="204"/>
      <c r="I39" s="50" t="s">
        <v>225</v>
      </c>
      <c r="J39" s="50" t="s">
        <v>226</v>
      </c>
      <c r="K39" s="205">
        <f t="shared" si="15"/>
        <v>3954.4103072348862</v>
      </c>
      <c r="L39" s="206">
        <v>10.09</v>
      </c>
      <c r="M39" s="207">
        <f t="shared" si="18"/>
        <v>4.16</v>
      </c>
      <c r="N39" s="36"/>
      <c r="O39" s="37" t="str">
        <f t="shared" si="12"/>
        <v xml:space="preserve">    -</v>
      </c>
      <c r="P39" s="38"/>
      <c r="Q39" s="39" t="str">
        <f t="shared" si="13"/>
        <v xml:space="preserve">    -</v>
      </c>
      <c r="R39" s="20"/>
      <c r="S39" s="32">
        <f t="shared" si="17"/>
        <v>0</v>
      </c>
      <c r="T39" s="32">
        <f t="shared" si="14"/>
        <v>0</v>
      </c>
      <c r="U39" s="33"/>
      <c r="V39" s="15"/>
      <c r="W39" s="34"/>
      <c r="X39" s="21"/>
      <c r="Y39" s="21"/>
      <c r="Z39" s="21"/>
      <c r="AA39" s="21"/>
      <c r="AB39" s="21"/>
      <c r="AC39" s="21"/>
      <c r="AD39" s="21"/>
      <c r="AE39" s="21"/>
      <c r="AF39" s="21"/>
      <c r="AG39" s="22"/>
      <c r="AH39" s="23"/>
      <c r="AI39" s="23"/>
      <c r="AJ39" s="23"/>
      <c r="AK39" s="23"/>
    </row>
    <row r="40" spans="1:37" ht="18.899999999999999" customHeight="1" x14ac:dyDescent="0.25">
      <c r="A40" s="11"/>
      <c r="B40" s="35"/>
      <c r="C40" s="208" t="s">
        <v>139</v>
      </c>
      <c r="D40" s="202" t="s">
        <v>140</v>
      </c>
      <c r="E40" s="212">
        <v>250</v>
      </c>
      <c r="F40" s="50" t="s">
        <v>141</v>
      </c>
      <c r="G40" s="83" t="s">
        <v>227</v>
      </c>
      <c r="H40" s="204"/>
      <c r="I40" s="50" t="s">
        <v>228</v>
      </c>
      <c r="J40" s="50" t="s">
        <v>229</v>
      </c>
      <c r="K40" s="205">
        <f t="shared" si="15"/>
        <v>11207.865168539325</v>
      </c>
      <c r="L40" s="206">
        <v>3.56</v>
      </c>
      <c r="M40" s="207">
        <f t="shared" si="18"/>
        <v>1.47</v>
      </c>
      <c r="N40" s="36"/>
      <c r="O40" s="37" t="str">
        <f t="shared" si="12"/>
        <v xml:space="preserve">    -</v>
      </c>
      <c r="P40" s="38"/>
      <c r="Q40" s="39" t="str">
        <f t="shared" si="13"/>
        <v xml:space="preserve">    -</v>
      </c>
      <c r="R40" s="11"/>
      <c r="S40" s="32">
        <f t="shared" si="17"/>
        <v>0</v>
      </c>
      <c r="T40" s="32">
        <f t="shared" si="14"/>
        <v>0</v>
      </c>
      <c r="U40" s="33"/>
      <c r="V40" s="15" t="str">
        <f>V46&amp;TEXT(TLW,"#,###.00")</f>
        <v xml:space="preserve"> per pound or 39,900.00</v>
      </c>
      <c r="W40" s="34"/>
    </row>
    <row r="41" spans="1:37" s="86" customFormat="1" ht="18.899999999999999" customHeight="1" x14ac:dyDescent="0.25">
      <c r="A41" s="84"/>
      <c r="B41" s="85"/>
      <c r="C41" s="208" t="s">
        <v>139</v>
      </c>
      <c r="D41" s="202" t="s">
        <v>140</v>
      </c>
      <c r="E41" s="202">
        <v>250</v>
      </c>
      <c r="F41" s="50" t="s">
        <v>141</v>
      </c>
      <c r="G41" s="83" t="s">
        <v>230</v>
      </c>
      <c r="H41" s="210"/>
      <c r="I41" s="50" t="s">
        <v>231</v>
      </c>
      <c r="J41" s="50" t="s">
        <v>232</v>
      </c>
      <c r="K41" s="205">
        <f t="shared" si="15"/>
        <v>19463.414634146342</v>
      </c>
      <c r="L41" s="50">
        <v>2.0499999999999998</v>
      </c>
      <c r="M41" s="207">
        <f t="shared" si="18"/>
        <v>0.85</v>
      </c>
      <c r="N41" s="36"/>
      <c r="O41" s="37" t="str">
        <f t="shared" si="12"/>
        <v xml:space="preserve">    -</v>
      </c>
      <c r="P41" s="38"/>
      <c r="Q41" s="39" t="str">
        <f t="shared" si="13"/>
        <v xml:space="preserve">    -</v>
      </c>
      <c r="S41" s="32">
        <f t="shared" si="17"/>
        <v>0</v>
      </c>
      <c r="T41" s="32">
        <f t="shared" si="14"/>
        <v>0</v>
      </c>
      <c r="U41" s="87"/>
      <c r="V41" s="88"/>
      <c r="W41" s="88"/>
      <c r="X41" s="89"/>
      <c r="Y41" s="89"/>
      <c r="Z41" s="89"/>
      <c r="AA41" s="89"/>
      <c r="AB41" s="89"/>
      <c r="AC41" s="89"/>
      <c r="AD41" s="89"/>
      <c r="AE41" s="89"/>
      <c r="AF41" s="89"/>
      <c r="AG41" s="90"/>
      <c r="AH41" s="91"/>
      <c r="AI41" s="91"/>
      <c r="AJ41" s="91"/>
      <c r="AK41" s="91"/>
    </row>
    <row r="42" spans="1:37" ht="18.899999999999999" customHeight="1" x14ac:dyDescent="0.25">
      <c r="A42" s="11"/>
      <c r="B42" s="35"/>
      <c r="C42" s="208" t="s">
        <v>204</v>
      </c>
      <c r="D42" s="202" t="s">
        <v>205</v>
      </c>
      <c r="E42" s="212">
        <v>542</v>
      </c>
      <c r="F42" s="50" t="s">
        <v>233</v>
      </c>
      <c r="G42" s="92" t="s">
        <v>234</v>
      </c>
      <c r="H42" s="204"/>
      <c r="I42" s="50" t="s">
        <v>235</v>
      </c>
      <c r="J42" s="50" t="s">
        <v>236</v>
      </c>
      <c r="K42" s="205">
        <f t="shared" si="15"/>
        <v>7112.2994652406414</v>
      </c>
      <c r="L42" s="206">
        <v>5.61</v>
      </c>
      <c r="M42" s="207">
        <f t="shared" si="18"/>
        <v>2.31</v>
      </c>
      <c r="N42" s="93"/>
      <c r="O42" s="94" t="str">
        <f t="shared" si="12"/>
        <v xml:space="preserve">    -</v>
      </c>
      <c r="P42" s="95"/>
      <c r="Q42" s="96" t="str">
        <f t="shared" si="13"/>
        <v xml:space="preserve">    -</v>
      </c>
      <c r="R42" s="11"/>
      <c r="S42" s="32">
        <f t="shared" si="17"/>
        <v>0</v>
      </c>
      <c r="T42" s="32">
        <f t="shared" si="14"/>
        <v>0</v>
      </c>
      <c r="U42" s="33"/>
      <c r="V42" s="79"/>
      <c r="W42" s="79"/>
      <c r="X42" s="80"/>
      <c r="Y42" s="80"/>
      <c r="Z42" s="80"/>
      <c r="AA42" s="80"/>
      <c r="AB42" s="80"/>
      <c r="AC42" s="80"/>
      <c r="AD42" s="80"/>
      <c r="AE42" s="80"/>
      <c r="AF42" s="80"/>
      <c r="AG42" s="81"/>
      <c r="AH42" s="80"/>
      <c r="AI42" s="80"/>
      <c r="AJ42" s="80"/>
      <c r="AK42" s="80"/>
    </row>
    <row r="43" spans="1:37" ht="18.899999999999999" customHeight="1" thickBot="1" x14ac:dyDescent="0.3">
      <c r="A43" s="11"/>
      <c r="B43" s="35"/>
      <c r="C43" s="208" t="s">
        <v>217</v>
      </c>
      <c r="D43" s="202" t="s">
        <v>237</v>
      </c>
      <c r="E43" s="212">
        <v>370</v>
      </c>
      <c r="F43" s="50" t="s">
        <v>233</v>
      </c>
      <c r="G43" s="83" t="s">
        <v>238</v>
      </c>
      <c r="H43" s="204"/>
      <c r="I43" s="50" t="s">
        <v>239</v>
      </c>
      <c r="J43" s="50" t="s">
        <v>240</v>
      </c>
      <c r="K43" s="205">
        <f t="shared" si="15"/>
        <v>10417.7545691906</v>
      </c>
      <c r="L43" s="206">
        <v>3.83</v>
      </c>
      <c r="M43" s="207">
        <f t="shared" si="18"/>
        <v>1.58</v>
      </c>
      <c r="N43" s="46"/>
      <c r="O43" s="47" t="str">
        <f t="shared" si="12"/>
        <v xml:space="preserve">    -</v>
      </c>
      <c r="P43" s="48"/>
      <c r="Q43" s="49" t="str">
        <f t="shared" si="13"/>
        <v xml:space="preserve">    -</v>
      </c>
      <c r="R43" s="11"/>
      <c r="S43" s="32">
        <f t="shared" si="17"/>
        <v>0</v>
      </c>
      <c r="T43" s="32">
        <f t="shared" si="14"/>
        <v>0</v>
      </c>
      <c r="U43" s="33"/>
      <c r="V43" s="79"/>
      <c r="W43" s="79"/>
      <c r="X43" s="80"/>
      <c r="Y43" s="80"/>
      <c r="Z43" s="80"/>
      <c r="AA43" s="80"/>
      <c r="AB43" s="80"/>
      <c r="AC43" s="80"/>
      <c r="AD43" s="80"/>
      <c r="AE43" s="80"/>
      <c r="AF43" s="80"/>
      <c r="AG43" s="81"/>
      <c r="AH43" s="80"/>
      <c r="AI43" s="80"/>
      <c r="AJ43" s="80"/>
      <c r="AK43" s="80"/>
    </row>
    <row r="44" spans="1:37" ht="18.899999999999999" customHeight="1" thickBot="1" x14ac:dyDescent="0.3">
      <c r="A44" s="11"/>
      <c r="B44" s="35" t="s">
        <v>241</v>
      </c>
      <c r="C44" s="244" t="s">
        <v>198</v>
      </c>
      <c r="D44" s="231" t="s">
        <v>199</v>
      </c>
      <c r="E44" s="263">
        <v>1000</v>
      </c>
      <c r="F44" s="98" t="s">
        <v>200</v>
      </c>
      <c r="G44" s="97" t="s">
        <v>242</v>
      </c>
      <c r="H44" s="233"/>
      <c r="I44" s="98" t="s">
        <v>243</v>
      </c>
      <c r="J44" s="98" t="s">
        <v>244</v>
      </c>
      <c r="K44" s="234">
        <f t="shared" si="15"/>
        <v>9477.4346793349177</v>
      </c>
      <c r="L44" s="264">
        <v>4.21</v>
      </c>
      <c r="M44" s="236">
        <f t="shared" ref="M44" si="19">ROUND((PTV*$L44),2)</f>
        <v>1.74</v>
      </c>
      <c r="N44" s="41"/>
      <c r="O44" s="42" t="str">
        <f t="shared" si="12"/>
        <v xml:space="preserve">    -</v>
      </c>
      <c r="P44" s="43"/>
      <c r="Q44" s="44" t="str">
        <f t="shared" si="13"/>
        <v xml:space="preserve">    -</v>
      </c>
      <c r="R44" s="11"/>
      <c r="S44" s="32">
        <f t="shared" si="17"/>
        <v>0</v>
      </c>
      <c r="T44" s="32">
        <f t="shared" si="14"/>
        <v>0</v>
      </c>
      <c r="U44" s="33"/>
      <c r="W44" s="34"/>
    </row>
    <row r="45" spans="1:37" ht="18.899999999999999" customHeight="1" x14ac:dyDescent="0.25">
      <c r="A45" s="11"/>
      <c r="B45" s="25" t="s">
        <v>83</v>
      </c>
      <c r="C45" s="230" t="s">
        <v>245</v>
      </c>
      <c r="D45" s="231" t="s">
        <v>246</v>
      </c>
      <c r="E45" s="263">
        <v>1151</v>
      </c>
      <c r="F45" s="98" t="s">
        <v>206</v>
      </c>
      <c r="G45" s="97" t="s">
        <v>247</v>
      </c>
      <c r="H45" s="233"/>
      <c r="I45" s="98" t="s">
        <v>248</v>
      </c>
      <c r="J45" s="98" t="s">
        <v>249</v>
      </c>
      <c r="K45" s="234">
        <f t="shared" si="15"/>
        <v>4067.2782874617733</v>
      </c>
      <c r="L45" s="264">
        <v>9.81</v>
      </c>
      <c r="M45" s="236">
        <f t="shared" ref="M45:M55" si="20">ROUND((PTV*$L45),2)</f>
        <v>4.05</v>
      </c>
      <c r="N45" s="41"/>
      <c r="O45" s="42" t="str">
        <f t="shared" si="12"/>
        <v xml:space="preserve">    -</v>
      </c>
      <c r="P45" s="43"/>
      <c r="Q45" s="44" t="str">
        <f t="shared" si="13"/>
        <v xml:space="preserve">    -</v>
      </c>
      <c r="R45" s="11"/>
      <c r="S45" s="32">
        <f t="shared" si="17"/>
        <v>0</v>
      </c>
      <c r="T45" s="32">
        <f t="shared" si="14"/>
        <v>0</v>
      </c>
      <c r="U45" s="33"/>
      <c r="V45" s="99"/>
      <c r="W45" s="99"/>
      <c r="X45" s="100"/>
      <c r="Y45" s="100"/>
      <c r="Z45" s="100"/>
      <c r="AA45" s="100"/>
      <c r="AB45" s="100"/>
      <c r="AC45" s="100"/>
      <c r="AD45" s="100"/>
      <c r="AE45" s="100"/>
      <c r="AF45" s="100"/>
      <c r="AG45" s="101"/>
      <c r="AH45" s="100"/>
      <c r="AI45" s="100"/>
      <c r="AJ45" s="100"/>
    </row>
    <row r="46" spans="1:37" s="24" customFormat="1" ht="18.899999999999999" customHeight="1" x14ac:dyDescent="0.25">
      <c r="A46" s="20"/>
      <c r="B46" s="35" t="s">
        <v>250</v>
      </c>
      <c r="C46" s="244" t="s">
        <v>204</v>
      </c>
      <c r="D46" s="231" t="s">
        <v>205</v>
      </c>
      <c r="E46" s="263">
        <v>1141</v>
      </c>
      <c r="F46" s="98" t="s">
        <v>206</v>
      </c>
      <c r="G46" s="97" t="s">
        <v>251</v>
      </c>
      <c r="H46" s="233"/>
      <c r="I46" s="98" t="s">
        <v>252</v>
      </c>
      <c r="J46" s="98" t="s">
        <v>253</v>
      </c>
      <c r="K46" s="234">
        <f t="shared" si="15"/>
        <v>4104.9382716049377</v>
      </c>
      <c r="L46" s="264">
        <v>9.7200000000000006</v>
      </c>
      <c r="M46" s="236">
        <f t="shared" si="20"/>
        <v>4.01</v>
      </c>
      <c r="N46" s="36"/>
      <c r="O46" s="37" t="str">
        <f t="shared" si="12"/>
        <v xml:space="preserve">    -</v>
      </c>
      <c r="P46" s="38"/>
      <c r="Q46" s="39" t="str">
        <f t="shared" si="13"/>
        <v xml:space="preserve">    -</v>
      </c>
      <c r="R46" s="20"/>
      <c r="S46" s="32">
        <f t="shared" si="17"/>
        <v>0</v>
      </c>
      <c r="T46" s="32">
        <f t="shared" si="14"/>
        <v>0</v>
      </c>
      <c r="U46" s="33"/>
      <c r="V46" s="15" t="s">
        <v>254</v>
      </c>
      <c r="W46" s="34"/>
      <c r="X46" s="21"/>
      <c r="Y46" s="21"/>
      <c r="Z46" s="21"/>
      <c r="AA46" s="21"/>
      <c r="AB46" s="21"/>
      <c r="AC46" s="21"/>
      <c r="AD46" s="21"/>
      <c r="AE46" s="21"/>
      <c r="AF46" s="21"/>
      <c r="AG46" s="22"/>
      <c r="AH46" s="23"/>
      <c r="AI46" s="23"/>
      <c r="AJ46" s="23"/>
      <c r="AK46" s="23"/>
    </row>
    <row r="47" spans="1:37" ht="18.899999999999999" customHeight="1" x14ac:dyDescent="0.25">
      <c r="A47" s="11"/>
      <c r="B47" s="35" t="s">
        <v>255</v>
      </c>
      <c r="C47" s="244" t="s">
        <v>204</v>
      </c>
      <c r="D47" s="231" t="s">
        <v>205</v>
      </c>
      <c r="E47" s="265">
        <v>1141</v>
      </c>
      <c r="F47" s="98" t="s">
        <v>206</v>
      </c>
      <c r="G47" s="97" t="s">
        <v>256</v>
      </c>
      <c r="H47" s="233"/>
      <c r="I47" s="98" t="s">
        <v>257</v>
      </c>
      <c r="J47" s="98" t="s">
        <v>258</v>
      </c>
      <c r="K47" s="234">
        <f t="shared" si="15"/>
        <v>4104.9382716049377</v>
      </c>
      <c r="L47" s="264">
        <v>9.7200000000000006</v>
      </c>
      <c r="M47" s="236">
        <f t="shared" si="20"/>
        <v>4.01</v>
      </c>
      <c r="N47" s="36"/>
      <c r="O47" s="37" t="str">
        <f t="shared" si="12"/>
        <v xml:space="preserve">    -</v>
      </c>
      <c r="P47" s="38"/>
      <c r="Q47" s="39" t="str">
        <f t="shared" si="13"/>
        <v xml:space="preserve">    -</v>
      </c>
      <c r="R47" s="11"/>
      <c r="S47" s="32">
        <f t="shared" si="17"/>
        <v>0</v>
      </c>
      <c r="T47" s="32">
        <f t="shared" si="14"/>
        <v>0</v>
      </c>
      <c r="U47" s="33"/>
      <c r="V47" s="15" t="s">
        <v>259</v>
      </c>
      <c r="W47" s="34"/>
    </row>
    <row r="48" spans="1:37" ht="18.899999999999999" customHeight="1" x14ac:dyDescent="0.25">
      <c r="A48" s="11"/>
      <c r="B48" s="35" t="s">
        <v>260</v>
      </c>
      <c r="C48" s="244" t="s">
        <v>211</v>
      </c>
      <c r="D48" s="231" t="s">
        <v>212</v>
      </c>
      <c r="E48" s="266">
        <v>760</v>
      </c>
      <c r="F48" s="98" t="s">
        <v>206</v>
      </c>
      <c r="G48" s="97" t="s">
        <v>261</v>
      </c>
      <c r="H48" s="233"/>
      <c r="I48" s="98" t="s">
        <v>262</v>
      </c>
      <c r="J48" s="102" t="s">
        <v>263</v>
      </c>
      <c r="K48" s="234">
        <f t="shared" si="15"/>
        <v>6157.4074074074069</v>
      </c>
      <c r="L48" s="264">
        <v>6.48</v>
      </c>
      <c r="M48" s="236">
        <f t="shared" si="20"/>
        <v>2.67</v>
      </c>
      <c r="N48" s="36"/>
      <c r="O48" s="37" t="str">
        <f t="shared" si="12"/>
        <v xml:space="preserve">    -</v>
      </c>
      <c r="P48" s="38"/>
      <c r="Q48" s="39" t="str">
        <f t="shared" si="13"/>
        <v xml:space="preserve">    -</v>
      </c>
      <c r="R48" s="11"/>
      <c r="S48" s="32">
        <f t="shared" si="17"/>
        <v>0</v>
      </c>
      <c r="T48" s="32">
        <f t="shared" si="14"/>
        <v>0</v>
      </c>
      <c r="U48" s="33"/>
      <c r="V48" s="15" t="s">
        <v>264</v>
      </c>
      <c r="W48" s="34"/>
    </row>
    <row r="49" spans="1:37" ht="18.899999999999999" customHeight="1" x14ac:dyDescent="0.25">
      <c r="A49" s="11"/>
      <c r="B49" s="35" t="s">
        <v>216</v>
      </c>
      <c r="C49" s="244" t="s">
        <v>217</v>
      </c>
      <c r="D49" s="231" t="s">
        <v>218</v>
      </c>
      <c r="E49" s="263">
        <v>774</v>
      </c>
      <c r="F49" s="98" t="s">
        <v>206</v>
      </c>
      <c r="G49" s="97" t="s">
        <v>265</v>
      </c>
      <c r="H49" s="233"/>
      <c r="I49" s="98" t="s">
        <v>266</v>
      </c>
      <c r="J49" s="98" t="s">
        <v>267</v>
      </c>
      <c r="K49" s="234">
        <f t="shared" si="15"/>
        <v>6045.454545454546</v>
      </c>
      <c r="L49" s="264">
        <v>6.6</v>
      </c>
      <c r="M49" s="236">
        <f t="shared" si="20"/>
        <v>2.72</v>
      </c>
      <c r="N49" s="36"/>
      <c r="O49" s="37" t="str">
        <f t="shared" si="12"/>
        <v xml:space="preserve">    -</v>
      </c>
      <c r="P49" s="38"/>
      <c r="Q49" s="39" t="str">
        <f t="shared" si="13"/>
        <v xml:space="preserve">    -</v>
      </c>
      <c r="R49" s="11"/>
      <c r="S49" s="32">
        <f t="shared" si="17"/>
        <v>0</v>
      </c>
      <c r="T49" s="32">
        <f t="shared" si="14"/>
        <v>0</v>
      </c>
      <c r="U49" s="33"/>
      <c r="V49" s="79" t="str">
        <f>V7&amp;School_Year&amp;V36&amp;SEPDSRD&amp;V47&amp;TEXT(PTV,"$#0.0000")&amp;V46&amp;TEXT(PTV*TLW,"$#,###.00")&amp;V48</f>
        <v>The Pass Thru Value (PTV) or NOI (Net Off Invoice) discount amount has been determined based on the quantity of tomato paste in the products being offered under this program. 100332 values quoted for the SY2019/2020 were provided by FNS via the 12/03/2018 NMPA notification @ $0.4125 per pound or $16,458.75 per truckload of paste. The corresponding Pass Through Value Discount per case for each product is indicated above.</v>
      </c>
      <c r="W49" s="79"/>
      <c r="X49" s="80"/>
      <c r="Y49" s="80"/>
      <c r="Z49" s="80"/>
      <c r="AA49" s="80"/>
      <c r="AB49" s="80"/>
      <c r="AC49" s="80"/>
      <c r="AD49" s="80"/>
      <c r="AE49" s="80"/>
      <c r="AF49" s="80"/>
      <c r="AG49" s="81"/>
      <c r="AH49" s="80"/>
      <c r="AI49" s="80"/>
      <c r="AJ49" s="80"/>
      <c r="AK49" s="80"/>
    </row>
    <row r="50" spans="1:37" s="24" customFormat="1" ht="18.899999999999999" customHeight="1" x14ac:dyDescent="0.25">
      <c r="A50" s="20"/>
      <c r="B50" s="35"/>
      <c r="C50" s="244" t="s">
        <v>217</v>
      </c>
      <c r="D50" s="231" t="s">
        <v>268</v>
      </c>
      <c r="E50" s="245">
        <v>1161</v>
      </c>
      <c r="F50" s="98" t="s">
        <v>206</v>
      </c>
      <c r="G50" s="97" t="s">
        <v>269</v>
      </c>
      <c r="H50" s="233"/>
      <c r="I50" s="98" t="s">
        <v>270</v>
      </c>
      <c r="J50" s="98" t="s">
        <v>271</v>
      </c>
      <c r="K50" s="234">
        <f t="shared" si="15"/>
        <v>4034.3781597573302</v>
      </c>
      <c r="L50" s="264">
        <v>9.89</v>
      </c>
      <c r="M50" s="236">
        <f t="shared" si="20"/>
        <v>4.08</v>
      </c>
      <c r="N50" s="36"/>
      <c r="O50" s="37" t="str">
        <f t="shared" si="12"/>
        <v xml:space="preserve">    -</v>
      </c>
      <c r="P50" s="38"/>
      <c r="Q50" s="39" t="str">
        <f t="shared" si="13"/>
        <v xml:space="preserve">    -</v>
      </c>
      <c r="R50" s="20"/>
      <c r="S50" s="32">
        <f t="shared" si="17"/>
        <v>0</v>
      </c>
      <c r="T50" s="32">
        <f t="shared" si="14"/>
        <v>0</v>
      </c>
      <c r="U50" s="33"/>
      <c r="V50" s="78"/>
      <c r="W50" s="34"/>
      <c r="X50" s="21"/>
      <c r="Y50" s="21"/>
      <c r="Z50" s="21"/>
      <c r="AA50" s="21"/>
      <c r="AB50" s="21"/>
      <c r="AC50" s="21"/>
      <c r="AD50" s="21"/>
      <c r="AE50" s="21"/>
      <c r="AF50" s="21"/>
      <c r="AG50" s="22"/>
      <c r="AH50" s="23"/>
      <c r="AI50" s="23"/>
      <c r="AJ50" s="23"/>
      <c r="AK50" s="23"/>
    </row>
    <row r="51" spans="1:37" s="24" customFormat="1" ht="18.899999999999999" customHeight="1" x14ac:dyDescent="0.25">
      <c r="A51" s="20"/>
      <c r="B51" s="35" t="s">
        <v>272</v>
      </c>
      <c r="C51" s="244" t="s">
        <v>273</v>
      </c>
      <c r="D51" s="231" t="s">
        <v>274</v>
      </c>
      <c r="E51" s="263">
        <v>961</v>
      </c>
      <c r="F51" s="98" t="s">
        <v>206</v>
      </c>
      <c r="G51" s="97" t="s">
        <v>275</v>
      </c>
      <c r="H51" s="233"/>
      <c r="I51" s="267" t="s">
        <v>276</v>
      </c>
      <c r="J51" s="98" t="s">
        <v>277</v>
      </c>
      <c r="K51" s="234">
        <f t="shared" si="15"/>
        <v>4848.1166464155522</v>
      </c>
      <c r="L51" s="264">
        <v>8.23</v>
      </c>
      <c r="M51" s="236">
        <f t="shared" si="20"/>
        <v>3.39</v>
      </c>
      <c r="N51" s="36"/>
      <c r="O51" s="37" t="str">
        <f t="shared" si="12"/>
        <v xml:space="preserve">    -</v>
      </c>
      <c r="P51" s="38"/>
      <c r="Q51" s="39" t="str">
        <f t="shared" si="13"/>
        <v xml:space="preserve">    -</v>
      </c>
      <c r="R51" s="20"/>
      <c r="S51" s="32">
        <f t="shared" si="17"/>
        <v>0</v>
      </c>
      <c r="T51" s="32">
        <f t="shared" si="14"/>
        <v>0</v>
      </c>
      <c r="U51" s="33"/>
      <c r="V51" s="78"/>
      <c r="W51" s="34"/>
      <c r="X51" s="21"/>
      <c r="Y51" s="21"/>
      <c r="Z51" s="21"/>
      <c r="AA51" s="21"/>
      <c r="AB51" s="21"/>
      <c r="AC51" s="21"/>
      <c r="AD51" s="21"/>
      <c r="AE51" s="21"/>
      <c r="AF51" s="21"/>
      <c r="AG51" s="22"/>
      <c r="AH51" s="23"/>
      <c r="AI51" s="23"/>
      <c r="AJ51" s="23"/>
      <c r="AK51" s="23"/>
    </row>
    <row r="52" spans="1:37" s="16" customFormat="1" ht="18.899999999999999" customHeight="1" x14ac:dyDescent="0.25">
      <c r="A52" s="11"/>
      <c r="B52" s="35"/>
      <c r="C52" s="244" t="s">
        <v>278</v>
      </c>
      <c r="D52" s="231" t="s">
        <v>279</v>
      </c>
      <c r="E52" s="263">
        <v>1000</v>
      </c>
      <c r="F52" s="98" t="s">
        <v>280</v>
      </c>
      <c r="G52" s="103" t="s">
        <v>281</v>
      </c>
      <c r="H52" s="268"/>
      <c r="I52" s="102" t="s">
        <v>282</v>
      </c>
      <c r="J52" s="102" t="s">
        <v>283</v>
      </c>
      <c r="K52" s="269">
        <f t="shared" si="15"/>
        <v>10257.069408740359</v>
      </c>
      <c r="L52" s="235">
        <v>3.89</v>
      </c>
      <c r="M52" s="236">
        <f t="shared" si="20"/>
        <v>1.6</v>
      </c>
      <c r="N52" s="36"/>
      <c r="O52" s="37" t="str">
        <f t="shared" si="12"/>
        <v xml:space="preserve">    -</v>
      </c>
      <c r="P52" s="38"/>
      <c r="Q52" s="39" t="str">
        <f t="shared" si="13"/>
        <v xml:space="preserve">    -</v>
      </c>
      <c r="R52" s="11"/>
      <c r="S52" s="32">
        <f t="shared" si="17"/>
        <v>0</v>
      </c>
      <c r="T52" s="32">
        <f t="shared" si="14"/>
        <v>0</v>
      </c>
      <c r="U52" s="33"/>
      <c r="V52" s="15"/>
      <c r="W52" s="34"/>
      <c r="AG52" s="17"/>
      <c r="AH52" s="18"/>
      <c r="AI52" s="18"/>
      <c r="AJ52" s="18"/>
      <c r="AK52" s="18"/>
    </row>
    <row r="53" spans="1:37" s="16" customFormat="1" ht="18.899999999999999" customHeight="1" x14ac:dyDescent="0.25">
      <c r="A53" s="11"/>
      <c r="B53" s="35"/>
      <c r="C53" s="241" t="s">
        <v>284</v>
      </c>
      <c r="D53" s="232" t="s">
        <v>285</v>
      </c>
      <c r="E53" s="270">
        <v>400</v>
      </c>
      <c r="F53" s="102" t="s">
        <v>206</v>
      </c>
      <c r="G53" s="103" t="s">
        <v>286</v>
      </c>
      <c r="H53" s="268"/>
      <c r="I53" s="102" t="s">
        <v>287</v>
      </c>
      <c r="J53" s="102" t="s">
        <v>288</v>
      </c>
      <c r="K53" s="269">
        <f t="shared" si="15"/>
        <v>11946.107784431138</v>
      </c>
      <c r="L53" s="235">
        <v>3.34</v>
      </c>
      <c r="M53" s="236">
        <f t="shared" si="20"/>
        <v>1.38</v>
      </c>
      <c r="N53" s="36"/>
      <c r="O53" s="37" t="str">
        <f t="shared" si="12"/>
        <v xml:space="preserve">    -</v>
      </c>
      <c r="P53" s="38"/>
      <c r="Q53" s="39" t="str">
        <f t="shared" si="13"/>
        <v xml:space="preserve">    -</v>
      </c>
      <c r="R53" s="11"/>
      <c r="S53" s="32">
        <f t="shared" si="17"/>
        <v>0</v>
      </c>
      <c r="T53" s="32">
        <f t="shared" si="14"/>
        <v>0</v>
      </c>
      <c r="U53" s="33"/>
      <c r="V53" s="15"/>
      <c r="W53" s="34"/>
      <c r="AG53" s="17"/>
      <c r="AH53" s="18"/>
      <c r="AI53" s="18"/>
      <c r="AJ53" s="18"/>
      <c r="AK53" s="18"/>
    </row>
    <row r="54" spans="1:37" s="16" customFormat="1" ht="18.899999999999999" customHeight="1" x14ac:dyDescent="0.25">
      <c r="A54" s="11"/>
      <c r="B54" s="35"/>
      <c r="C54" s="244" t="s">
        <v>217</v>
      </c>
      <c r="D54" s="231" t="s">
        <v>218</v>
      </c>
      <c r="E54" s="270">
        <v>773</v>
      </c>
      <c r="F54" s="102" t="s">
        <v>206</v>
      </c>
      <c r="G54" s="103" t="s">
        <v>289</v>
      </c>
      <c r="H54" s="268"/>
      <c r="I54" s="102" t="s">
        <v>290</v>
      </c>
      <c r="J54" s="102" t="s">
        <v>291</v>
      </c>
      <c r="K54" s="269">
        <f t="shared" si="15"/>
        <v>6186.0465116279065</v>
      </c>
      <c r="L54" s="235">
        <v>6.45</v>
      </c>
      <c r="M54" s="236">
        <f t="shared" si="20"/>
        <v>2.66</v>
      </c>
      <c r="N54" s="36"/>
      <c r="O54" s="37" t="str">
        <f t="shared" si="12"/>
        <v xml:space="preserve">    -</v>
      </c>
      <c r="P54" s="38"/>
      <c r="Q54" s="39" t="str">
        <f t="shared" si="13"/>
        <v xml:space="preserve">    -</v>
      </c>
      <c r="R54" s="11"/>
      <c r="S54" s="32">
        <f t="shared" si="17"/>
        <v>0</v>
      </c>
      <c r="T54" s="32">
        <f t="shared" si="14"/>
        <v>0</v>
      </c>
      <c r="U54" s="33"/>
      <c r="V54" s="15"/>
      <c r="W54" s="34"/>
      <c r="AG54" s="17"/>
      <c r="AH54" s="18"/>
      <c r="AI54" s="18"/>
      <c r="AJ54" s="18"/>
      <c r="AK54" s="18"/>
    </row>
    <row r="55" spans="1:37" s="16" customFormat="1" ht="18.899999999999999" customHeight="1" thickBot="1" x14ac:dyDescent="0.3">
      <c r="A55" s="11"/>
      <c r="B55" s="35"/>
      <c r="C55" s="271" t="s">
        <v>292</v>
      </c>
      <c r="D55" s="272" t="s">
        <v>293</v>
      </c>
      <c r="E55" s="273">
        <v>1130</v>
      </c>
      <c r="F55" s="274" t="s">
        <v>206</v>
      </c>
      <c r="G55" s="104" t="s">
        <v>294</v>
      </c>
      <c r="H55" s="275"/>
      <c r="I55" s="105" t="s">
        <v>295</v>
      </c>
      <c r="J55" s="105" t="s">
        <v>296</v>
      </c>
      <c r="K55" s="252">
        <f t="shared" si="15"/>
        <v>4231.1770943796391</v>
      </c>
      <c r="L55" s="253">
        <v>9.43</v>
      </c>
      <c r="M55" s="254">
        <f t="shared" si="20"/>
        <v>3.89</v>
      </c>
      <c r="N55" s="36"/>
      <c r="O55" s="37" t="str">
        <f t="shared" si="12"/>
        <v xml:space="preserve">    -</v>
      </c>
      <c r="P55" s="38"/>
      <c r="Q55" s="39" t="str">
        <f t="shared" si="13"/>
        <v xml:space="preserve">    -</v>
      </c>
      <c r="R55" s="11"/>
      <c r="S55" s="32">
        <f t="shared" si="17"/>
        <v>0</v>
      </c>
      <c r="T55" s="32">
        <f t="shared" si="14"/>
        <v>0</v>
      </c>
      <c r="U55" s="33"/>
      <c r="V55" s="15"/>
      <c r="W55" s="34"/>
      <c r="AG55" s="17"/>
      <c r="AH55" s="18"/>
      <c r="AI55" s="18"/>
      <c r="AJ55" s="18"/>
      <c r="AK55" s="18"/>
    </row>
    <row r="56" spans="1:37" s="16" customFormat="1" ht="29.25" customHeight="1" thickBot="1" x14ac:dyDescent="0.35">
      <c r="A56" s="11"/>
      <c r="B56" s="19"/>
      <c r="C56" s="276"/>
      <c r="D56" s="277"/>
      <c r="E56" s="277"/>
      <c r="F56" s="276"/>
      <c r="G56" s="380" t="s">
        <v>297</v>
      </c>
      <c r="H56" s="380"/>
      <c r="I56" s="380"/>
      <c r="J56" s="278"/>
      <c r="K56" s="279"/>
      <c r="L56" s="381" t="s">
        <v>298</v>
      </c>
      <c r="M56" s="382"/>
      <c r="N56" s="106">
        <f>SUM(N35:N43, N44:N55, N8:N55, N33:N33)</f>
        <v>0</v>
      </c>
      <c r="O56" s="107">
        <f>SUM(O35:O43, O44:O55, O8:O55, O33:O33)</f>
        <v>0</v>
      </c>
      <c r="P56" s="106">
        <f>SUM(P35:P43, P44:P55, P8:P55, P33:P33)</f>
        <v>0</v>
      </c>
      <c r="Q56" s="108">
        <f>SUM(Q35:Q43, Q44:Q55, Q8:Q55, Q33:Q33)</f>
        <v>0</v>
      </c>
      <c r="R56" s="109"/>
      <c r="S56" s="110">
        <f>SUM(S35:S43, S44:S55, S8:S55, S33:S33)</f>
        <v>0</v>
      </c>
      <c r="T56" s="111">
        <f>SUM(T35:T43, T44:T55, T8:T55, T33:T33)</f>
        <v>0</v>
      </c>
      <c r="U56" s="14"/>
      <c r="V56" s="112"/>
      <c r="W56" s="15"/>
      <c r="AG56" s="17"/>
      <c r="AH56" s="18"/>
      <c r="AI56" s="18"/>
      <c r="AJ56" s="18"/>
      <c r="AK56" s="18"/>
    </row>
    <row r="57" spans="1:37" s="16" customFormat="1" ht="30.75" customHeight="1" thickBot="1" x14ac:dyDescent="0.35">
      <c r="A57" s="113"/>
      <c r="B57" s="114"/>
      <c r="C57" s="383" t="s">
        <v>299</v>
      </c>
      <c r="D57" s="383"/>
      <c r="E57" s="383"/>
      <c r="F57" s="383"/>
      <c r="G57" s="280"/>
      <c r="H57" s="281" t="s">
        <v>300</v>
      </c>
      <c r="I57" s="277"/>
      <c r="J57" s="276"/>
      <c r="K57" s="277"/>
      <c r="L57" s="384" t="s">
        <v>301</v>
      </c>
      <c r="M57" s="385"/>
      <c r="N57" s="386">
        <f>S56</f>
        <v>0</v>
      </c>
      <c r="O57" s="387"/>
      <c r="P57" s="388">
        <f>T56</f>
        <v>0</v>
      </c>
      <c r="Q57" s="389"/>
      <c r="R57" s="11"/>
      <c r="S57" s="13"/>
      <c r="T57" s="13"/>
      <c r="U57" s="14"/>
      <c r="V57" s="15"/>
      <c r="W57" s="15"/>
      <c r="AG57" s="17"/>
      <c r="AH57" s="18"/>
      <c r="AI57" s="18"/>
      <c r="AJ57" s="18"/>
      <c r="AK57" s="18"/>
    </row>
    <row r="58" spans="1:37" s="143" customFormat="1" ht="20.100000000000001" customHeight="1" x14ac:dyDescent="0.3">
      <c r="A58" s="131"/>
      <c r="B58" s="131"/>
      <c r="C58" s="377" t="str">
        <f>("*100332 = Totes of Tomato Paste / 1 Tote = 2,850 lbs of Paste / 1 truckload of 100332 = 14 Totes or "&amp;TLW&amp;" lbs of Paste")</f>
        <v>*100332 = Totes of Tomato Paste / 1 Tote = 2,850 lbs of Paste / 1 truckload of 100332 = 14 Totes or 39900 lbs of Paste</v>
      </c>
      <c r="D58" s="377"/>
      <c r="E58" s="377"/>
      <c r="F58" s="377"/>
      <c r="G58" s="377"/>
      <c r="H58" s="377"/>
      <c r="I58" s="377"/>
      <c r="J58" s="377"/>
      <c r="K58" s="282"/>
      <c r="L58" s="283"/>
      <c r="M58" s="283"/>
      <c r="N58" s="284"/>
      <c r="O58" s="284"/>
      <c r="P58" s="284"/>
      <c r="Q58" s="284"/>
      <c r="R58" s="285"/>
      <c r="S58" s="286"/>
      <c r="T58" s="140"/>
      <c r="U58" s="141"/>
      <c r="V58" s="142"/>
      <c r="W58" s="142"/>
      <c r="AG58" s="144"/>
      <c r="AH58" s="145"/>
      <c r="AI58" s="145"/>
      <c r="AJ58" s="145"/>
      <c r="AK58" s="145"/>
    </row>
    <row r="59" spans="1:37" s="143" customFormat="1" ht="39.9" customHeight="1" x14ac:dyDescent="0.25">
      <c r="A59" s="131"/>
      <c r="B59" s="131"/>
      <c r="C59" s="378" t="str">
        <f>V49</f>
        <v>The Pass Thru Value (PTV) or NOI (Net Off Invoice) discount amount has been determined based on the quantity of tomato paste in the products being offered under this program. 100332 values quoted for the SY2019/2020 were provided by FNS via the 12/03/2018 NMPA notification @ $0.4125 per pound or $16,458.75 per truckload of paste. The corresponding Pass Through Value Discount per case for each product is indicated above.</v>
      </c>
      <c r="D59" s="378"/>
      <c r="E59" s="378"/>
      <c r="F59" s="378"/>
      <c r="G59" s="378"/>
      <c r="H59" s="378"/>
      <c r="I59" s="378"/>
      <c r="J59" s="378"/>
      <c r="K59" s="378"/>
      <c r="L59" s="378"/>
      <c r="M59" s="378"/>
      <c r="N59" s="378"/>
      <c r="O59" s="378"/>
      <c r="P59" s="378"/>
      <c r="Q59" s="378"/>
      <c r="R59" s="131"/>
      <c r="S59" s="140"/>
      <c r="T59" s="140"/>
      <c r="U59" s="141"/>
      <c r="V59" s="142"/>
      <c r="W59" s="142"/>
      <c r="AG59" s="144"/>
      <c r="AH59" s="145"/>
      <c r="AI59" s="145"/>
      <c r="AJ59" s="145"/>
      <c r="AK59" s="145"/>
    </row>
    <row r="60" spans="1:37" s="143" customFormat="1" ht="20.100000000000001" customHeight="1" x14ac:dyDescent="0.25">
      <c r="A60" s="131"/>
      <c r="B60" s="146"/>
      <c r="C60" s="379" t="s">
        <v>302</v>
      </c>
      <c r="D60" s="379"/>
      <c r="E60" s="379"/>
      <c r="F60" s="379"/>
      <c r="G60" s="379"/>
      <c r="H60" s="379"/>
      <c r="I60" s="379"/>
      <c r="J60" s="379"/>
      <c r="K60" s="379"/>
      <c r="L60" s="379"/>
      <c r="M60" s="379"/>
      <c r="N60" s="379"/>
      <c r="O60" s="379"/>
      <c r="P60" s="379"/>
      <c r="Q60" s="379"/>
      <c r="R60" s="287"/>
      <c r="S60" s="288"/>
      <c r="T60" s="140"/>
      <c r="U60" s="141"/>
      <c r="V60" s="142"/>
      <c r="W60" s="142"/>
      <c r="AG60" s="144"/>
      <c r="AH60" s="145"/>
      <c r="AI60" s="145"/>
      <c r="AJ60" s="145"/>
      <c r="AK60" s="145"/>
    </row>
    <row r="61" spans="1:37" s="13" customFormat="1" ht="17.399999999999999" x14ac:dyDescent="0.3">
      <c r="A61" s="115"/>
      <c r="B61" s="116"/>
      <c r="C61" s="117"/>
      <c r="D61" s="118"/>
      <c r="E61" s="118"/>
      <c r="F61" s="117"/>
      <c r="G61" s="115"/>
      <c r="H61" s="115"/>
      <c r="I61" s="115"/>
      <c r="J61" s="117"/>
      <c r="K61" s="119"/>
      <c r="L61" s="115"/>
      <c r="M61" s="120"/>
      <c r="N61" s="115"/>
      <c r="O61" s="121"/>
      <c r="P61" s="115"/>
      <c r="Q61" s="121"/>
      <c r="R61" s="115"/>
      <c r="U61" s="14"/>
      <c r="V61" s="15"/>
      <c r="W61" s="15"/>
      <c r="X61" s="16"/>
      <c r="Y61" s="16"/>
      <c r="Z61" s="16"/>
      <c r="AA61" s="16"/>
      <c r="AB61" s="16"/>
      <c r="AC61" s="16"/>
      <c r="AD61" s="16"/>
      <c r="AE61" s="16"/>
      <c r="AF61" s="16"/>
      <c r="AG61" s="17"/>
      <c r="AH61" s="18"/>
      <c r="AI61" s="18"/>
      <c r="AJ61" s="18"/>
      <c r="AK61" s="18"/>
    </row>
    <row r="62" spans="1:37" s="13" customFormat="1" x14ac:dyDescent="0.25">
      <c r="A62" s="115"/>
      <c r="B62" s="116"/>
      <c r="C62" s="117"/>
      <c r="D62" s="118"/>
      <c r="E62" s="118"/>
      <c r="F62" s="117"/>
      <c r="G62" s="115"/>
      <c r="H62" s="115"/>
      <c r="I62" s="115"/>
      <c r="J62" s="117"/>
      <c r="K62" s="119"/>
      <c r="L62" s="115"/>
      <c r="M62" s="115"/>
      <c r="N62" s="115"/>
      <c r="O62" s="121"/>
      <c r="P62" s="115"/>
      <c r="Q62" s="121"/>
      <c r="R62" s="115"/>
      <c r="U62" s="14"/>
      <c r="V62" s="15"/>
      <c r="W62" s="15"/>
      <c r="X62" s="16"/>
      <c r="Y62" s="16"/>
      <c r="Z62" s="16"/>
      <c r="AA62" s="16"/>
      <c r="AB62" s="16"/>
      <c r="AC62" s="16"/>
      <c r="AD62" s="16"/>
      <c r="AE62" s="16"/>
      <c r="AF62" s="16"/>
      <c r="AG62" s="17"/>
      <c r="AH62" s="18"/>
      <c r="AI62" s="18"/>
      <c r="AJ62" s="18"/>
      <c r="AK62" s="18"/>
    </row>
    <row r="63" spans="1:37" s="13" customFormat="1" x14ac:dyDescent="0.25">
      <c r="A63" s="115"/>
      <c r="B63" s="116"/>
      <c r="C63" s="117"/>
      <c r="D63" s="118"/>
      <c r="E63" s="118"/>
      <c r="F63" s="117"/>
      <c r="G63" s="115"/>
      <c r="H63" s="115"/>
      <c r="I63" s="115"/>
      <c r="J63" s="117"/>
      <c r="K63" s="119"/>
      <c r="L63" s="115"/>
      <c r="M63" s="115"/>
      <c r="N63" s="115"/>
      <c r="O63" s="121"/>
      <c r="P63" s="115"/>
      <c r="Q63" s="121"/>
      <c r="R63" s="115"/>
      <c r="U63" s="14"/>
      <c r="V63" s="15"/>
      <c r="W63" s="15"/>
      <c r="X63" s="16"/>
      <c r="Y63" s="16"/>
      <c r="Z63" s="16"/>
      <c r="AA63" s="16"/>
      <c r="AB63" s="16"/>
      <c r="AC63" s="16"/>
      <c r="AD63" s="16"/>
      <c r="AE63" s="16"/>
      <c r="AF63" s="16"/>
      <c r="AG63" s="17"/>
      <c r="AH63" s="18"/>
      <c r="AI63" s="18"/>
      <c r="AJ63" s="18"/>
      <c r="AK63" s="18"/>
    </row>
    <row r="64" spans="1:37" s="13" customFormat="1" x14ac:dyDescent="0.25">
      <c r="A64" s="115"/>
      <c r="B64" s="116"/>
      <c r="C64" s="117"/>
      <c r="D64" s="118"/>
      <c r="E64" s="118"/>
      <c r="F64" s="117"/>
      <c r="G64" s="115"/>
      <c r="H64" s="115"/>
      <c r="I64" s="115"/>
      <c r="J64" s="117"/>
      <c r="K64" s="119"/>
      <c r="L64" s="115"/>
      <c r="M64" s="115"/>
      <c r="N64" s="115"/>
      <c r="O64" s="121"/>
      <c r="P64" s="115"/>
      <c r="Q64" s="121"/>
      <c r="R64" s="115"/>
      <c r="U64" s="14"/>
      <c r="V64" s="15"/>
      <c r="W64" s="15"/>
      <c r="X64" s="16"/>
      <c r="Y64" s="16"/>
      <c r="Z64" s="16"/>
      <c r="AA64" s="16"/>
      <c r="AB64" s="16"/>
      <c r="AC64" s="16"/>
      <c r="AD64" s="16"/>
      <c r="AE64" s="16"/>
      <c r="AF64" s="16"/>
      <c r="AG64" s="17"/>
      <c r="AH64" s="18"/>
      <c r="AI64" s="18"/>
      <c r="AJ64" s="18"/>
      <c r="AK64" s="18"/>
    </row>
  </sheetData>
  <sheetProtection algorithmName="SHA-512" hashValue="CufFEJ3niFMbhmE1YZQiLo4y/K/RTHx/6IlsYSs5ypuKmHADYgayD39J0dTVNyE452d6Ed8B/OgbZNBaxGBAYA==" saltValue="dYIT4vo/bfCdcGW12a/hXA==" spinCount="100000" sheet="1" selectLockedCells="1"/>
  <mergeCells count="21">
    <mergeCell ref="C34:M34"/>
    <mergeCell ref="G2:H2"/>
    <mergeCell ref="N2:Q2"/>
    <mergeCell ref="G3:H3"/>
    <mergeCell ref="N3:Q3"/>
    <mergeCell ref="G4:H4"/>
    <mergeCell ref="N4:Q4"/>
    <mergeCell ref="N5:O5"/>
    <mergeCell ref="P5:Q5"/>
    <mergeCell ref="G6:H6"/>
    <mergeCell ref="C7:L7"/>
    <mergeCell ref="C20:M20"/>
    <mergeCell ref="C58:J58"/>
    <mergeCell ref="C59:Q59"/>
    <mergeCell ref="C60:Q60"/>
    <mergeCell ref="G56:I56"/>
    <mergeCell ref="L56:M56"/>
    <mergeCell ref="C57:F57"/>
    <mergeCell ref="L57:M57"/>
    <mergeCell ref="N57:O57"/>
    <mergeCell ref="P57:Q57"/>
  </mergeCells>
  <printOptions horizontalCentered="1"/>
  <pageMargins left="0.25" right="0.25" top="0.25" bottom="0.25" header="0" footer="0"/>
  <pageSetup scale="44"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topLeftCell="A11" zoomScale="75" zoomScaleNormal="100" zoomScaleSheetLayoutView="75" workbookViewId="0">
      <selection activeCell="J32" sqref="J32:N32"/>
    </sheetView>
  </sheetViews>
  <sheetFormatPr defaultColWidth="8.6640625" defaultRowHeight="13.2" x14ac:dyDescent="0.25"/>
  <cols>
    <col min="1" max="1" width="3.88671875" style="127" customWidth="1"/>
    <col min="2" max="4" width="8.6640625" style="127"/>
    <col min="5" max="5" width="23" style="127" customWidth="1"/>
    <col min="6" max="7" width="8.6640625" style="127"/>
    <col min="8" max="8" width="19.33203125" style="127" customWidth="1"/>
    <col min="9" max="12" width="8.6640625" style="127"/>
    <col min="13" max="13" width="25.109375" style="127" customWidth="1"/>
    <col min="14" max="15" width="8.6640625" style="127"/>
    <col min="16" max="16" width="11.44140625" style="127" customWidth="1"/>
    <col min="17" max="17" width="18.109375" style="127" customWidth="1"/>
    <col min="18" max="18" width="16.88671875" style="127" customWidth="1"/>
    <col min="19" max="19" width="4.109375" style="127" customWidth="1"/>
    <col min="20" max="16384" width="8.6640625" style="127"/>
  </cols>
  <sheetData>
    <row r="1" spans="1:38" s="326" customFormat="1" x14ac:dyDescent="0.25">
      <c r="A1" s="459"/>
      <c r="B1" s="459"/>
      <c r="C1" s="459"/>
      <c r="D1" s="459"/>
      <c r="E1" s="459"/>
      <c r="F1" s="459"/>
      <c r="G1" s="459"/>
      <c r="H1" s="459"/>
      <c r="I1" s="459"/>
      <c r="J1" s="459"/>
      <c r="K1" s="459"/>
      <c r="L1" s="459"/>
      <c r="M1" s="459"/>
      <c r="N1" s="459"/>
      <c r="O1" s="459"/>
      <c r="P1" s="459"/>
      <c r="Q1" s="459"/>
      <c r="R1" s="460">
        <v>43425</v>
      </c>
      <c r="S1" s="459"/>
      <c r="T1" s="325"/>
    </row>
    <row r="2" spans="1:38" s="326" customFormat="1" ht="30" x14ac:dyDescent="0.7">
      <c r="A2" s="459"/>
      <c r="B2" s="459"/>
      <c r="C2" s="459"/>
      <c r="D2" s="459"/>
      <c r="E2" s="459"/>
      <c r="F2" s="461" t="str">
        <f>"SCHOOL YEAR "&amp;School_Year</f>
        <v>SCHOOL YEAR 2019/2020</v>
      </c>
      <c r="G2" s="461"/>
      <c r="H2" s="461"/>
      <c r="I2" s="461"/>
      <c r="J2" s="461"/>
      <c r="K2" s="461"/>
      <c r="L2" s="461"/>
      <c r="M2" s="461"/>
      <c r="N2" s="461"/>
      <c r="O2" s="461"/>
      <c r="P2" s="461"/>
      <c r="Q2" s="461"/>
      <c r="R2" s="459"/>
      <c r="S2" s="459"/>
      <c r="T2" s="325"/>
    </row>
    <row r="3" spans="1:38" s="326" customFormat="1" ht="27.6" x14ac:dyDescent="0.65">
      <c r="A3" s="459"/>
      <c r="B3" s="459"/>
      <c r="C3" s="459"/>
      <c r="D3" s="459"/>
      <c r="E3" s="459"/>
      <c r="F3" s="462" t="s">
        <v>55</v>
      </c>
      <c r="G3" s="462"/>
      <c r="H3" s="462"/>
      <c r="I3" s="462"/>
      <c r="J3" s="462"/>
      <c r="K3" s="462"/>
      <c r="L3" s="462"/>
      <c r="M3" s="462"/>
      <c r="N3" s="462"/>
      <c r="O3" s="462"/>
      <c r="P3" s="462"/>
      <c r="Q3" s="462"/>
      <c r="R3" s="459"/>
      <c r="S3" s="459"/>
      <c r="T3" s="325"/>
    </row>
    <row r="4" spans="1:38" s="326" customFormat="1" ht="27" customHeight="1" x14ac:dyDescent="0.6">
      <c r="A4" s="459"/>
      <c r="B4" s="459"/>
      <c r="C4" s="459"/>
      <c r="D4" s="459"/>
      <c r="E4" s="459"/>
      <c r="F4" s="463" t="s">
        <v>303</v>
      </c>
      <c r="G4" s="463"/>
      <c r="H4" s="463"/>
      <c r="I4" s="463"/>
      <c r="J4" s="463"/>
      <c r="K4" s="463"/>
      <c r="L4" s="463"/>
      <c r="M4" s="463"/>
      <c r="N4" s="463"/>
      <c r="O4" s="463"/>
      <c r="P4" s="463"/>
      <c r="Q4" s="463"/>
      <c r="R4" s="459"/>
      <c r="S4" s="459"/>
      <c r="T4" s="325"/>
    </row>
    <row r="5" spans="1:38" s="326" customFormat="1" ht="24" customHeight="1" x14ac:dyDescent="0.4">
      <c r="A5" s="459"/>
      <c r="B5" s="459"/>
      <c r="C5" s="459"/>
      <c r="D5" s="459"/>
      <c r="E5" s="459"/>
      <c r="F5" s="464" t="s">
        <v>304</v>
      </c>
      <c r="G5" s="464"/>
      <c r="H5" s="464"/>
      <c r="I5" s="464"/>
      <c r="J5" s="464"/>
      <c r="K5" s="464"/>
      <c r="L5" s="464"/>
      <c r="M5" s="464"/>
      <c r="N5" s="464"/>
      <c r="O5" s="464"/>
      <c r="P5" s="464"/>
      <c r="Q5" s="464"/>
      <c r="R5" s="459"/>
      <c r="S5" s="459"/>
      <c r="T5" s="325"/>
    </row>
    <row r="6" spans="1:38" s="326" customFormat="1" ht="10.5" customHeight="1" x14ac:dyDescent="0.25">
      <c r="A6" s="459"/>
      <c r="B6" s="459"/>
      <c r="C6" s="459"/>
      <c r="D6" s="459"/>
      <c r="E6" s="459"/>
      <c r="F6" s="459"/>
      <c r="G6" s="459"/>
      <c r="H6" s="459"/>
      <c r="I6" s="459"/>
      <c r="J6" s="459"/>
      <c r="K6" s="459"/>
      <c r="L6" s="459"/>
      <c r="M6" s="459"/>
      <c r="N6" s="459"/>
      <c r="O6" s="459"/>
      <c r="P6" s="459"/>
      <c r="Q6" s="459"/>
      <c r="R6" s="459"/>
      <c r="S6" s="459"/>
      <c r="T6" s="325"/>
    </row>
    <row r="7" spans="1:38" s="326" customFormat="1" ht="15.75" customHeight="1" x14ac:dyDescent="0.3">
      <c r="A7" s="459"/>
      <c r="B7" s="465" t="str">
        <f>'[1]SY 19-20 CALCULATOR RGBRAND OLD'!C62</f>
        <v>NOTE 1:  USDA WBSCM Item Code 100332 / Tomato Paste For Bulk Processing.</v>
      </c>
      <c r="C7" s="465"/>
      <c r="D7" s="465"/>
      <c r="E7" s="465"/>
      <c r="F7" s="465"/>
      <c r="G7" s="465"/>
      <c r="H7" s="465"/>
      <c r="I7" s="465"/>
      <c r="J7" s="465"/>
      <c r="K7" s="465"/>
      <c r="L7" s="465"/>
      <c r="M7" s="465"/>
      <c r="N7" s="465"/>
      <c r="O7" s="465"/>
      <c r="P7" s="465"/>
      <c r="Q7" s="465"/>
      <c r="R7" s="465"/>
      <c r="S7" s="459"/>
      <c r="T7" s="325"/>
    </row>
    <row r="8" spans="1:38" s="326" customFormat="1" ht="65.099999999999994" customHeight="1" x14ac:dyDescent="0.25">
      <c r="A8" s="459"/>
      <c r="B8" s="466" t="str">
        <f>'[1]SY 19-20 CALCULATOR RGBRAND OLD'!V17</f>
        <v>The Pass Thru Value (PTV) or NOI (Net Off Invoice) discount amount has been determined based on the quantity of tomato paste in the products being offered under this program. 100332 values quoted for the SY2019/2020 were provided by FNS via the 12/03/2018 NMPA notification @ $0.4125 per pound or $16,458.75 per truckload of paste. The corresponding Pass Through Value Discount per case for each product is indicated above.</v>
      </c>
      <c r="C8" s="466"/>
      <c r="D8" s="466"/>
      <c r="E8" s="466"/>
      <c r="F8" s="466"/>
      <c r="G8" s="466"/>
      <c r="H8" s="466"/>
      <c r="I8" s="466"/>
      <c r="J8" s="466"/>
      <c r="K8" s="466"/>
      <c r="L8" s="466"/>
      <c r="M8" s="466"/>
      <c r="N8" s="466"/>
      <c r="O8" s="466"/>
      <c r="P8" s="466"/>
      <c r="Q8" s="466"/>
      <c r="R8" s="466"/>
      <c r="S8" s="459"/>
      <c r="T8" s="325"/>
      <c r="AH8" s="327"/>
      <c r="AI8" s="327"/>
      <c r="AJ8" s="327"/>
      <c r="AK8" s="327"/>
      <c r="AL8" s="327"/>
    </row>
    <row r="9" spans="1:38" s="329" customFormat="1" ht="69.900000000000006" customHeight="1" x14ac:dyDescent="0.25">
      <c r="A9" s="467"/>
      <c r="B9" s="468" t="s">
        <v>305</v>
      </c>
      <c r="C9" s="468"/>
      <c r="D9" s="468"/>
      <c r="E9" s="468"/>
      <c r="F9" s="468"/>
      <c r="G9" s="468"/>
      <c r="H9" s="468"/>
      <c r="I9" s="468"/>
      <c r="J9" s="468"/>
      <c r="K9" s="468"/>
      <c r="L9" s="468"/>
      <c r="M9" s="468"/>
      <c r="N9" s="468"/>
      <c r="O9" s="468"/>
      <c r="P9" s="468"/>
      <c r="Q9" s="468"/>
      <c r="R9" s="468"/>
      <c r="S9" s="467"/>
      <c r="T9" s="328"/>
      <c r="V9" s="330"/>
      <c r="AH9" s="327"/>
      <c r="AI9" s="327"/>
      <c r="AJ9" s="327"/>
      <c r="AK9" s="327"/>
      <c r="AL9" s="327"/>
    </row>
    <row r="10" spans="1:38" s="326" customFormat="1" ht="48" customHeight="1" x14ac:dyDescent="0.25">
      <c r="A10" s="459"/>
      <c r="B10" s="469" t="s">
        <v>306</v>
      </c>
      <c r="C10" s="469"/>
      <c r="D10" s="469"/>
      <c r="E10" s="469"/>
      <c r="F10" s="469"/>
      <c r="G10" s="469"/>
      <c r="H10" s="469"/>
      <c r="I10" s="469"/>
      <c r="J10" s="469"/>
      <c r="K10" s="469"/>
      <c r="L10" s="469"/>
      <c r="M10" s="469"/>
      <c r="N10" s="469"/>
      <c r="O10" s="469"/>
      <c r="P10" s="469"/>
      <c r="Q10" s="469"/>
      <c r="R10" s="470"/>
      <c r="S10" s="459"/>
      <c r="T10" s="325"/>
    </row>
    <row r="11" spans="1:38" s="326" customFormat="1" ht="18" thickBot="1" x14ac:dyDescent="0.3">
      <c r="A11" s="459"/>
      <c r="B11" s="459"/>
      <c r="C11" s="459"/>
      <c r="D11" s="459"/>
      <c r="E11" s="459"/>
      <c r="F11" s="459"/>
      <c r="G11" s="459"/>
      <c r="H11" s="459"/>
      <c r="I11" s="459"/>
      <c r="J11" s="459"/>
      <c r="K11" s="459"/>
      <c r="L11" s="459"/>
      <c r="M11" s="459"/>
      <c r="N11" s="459"/>
      <c r="O11" s="459"/>
      <c r="P11" s="459"/>
      <c r="Q11" s="459"/>
      <c r="R11" s="459"/>
      <c r="S11" s="459"/>
      <c r="T11" s="325"/>
      <c r="V11" s="438"/>
      <c r="W11" s="438"/>
      <c r="X11" s="438"/>
      <c r="Y11" s="438"/>
      <c r="Z11" s="438"/>
      <c r="AA11" s="438"/>
      <c r="AB11" s="438"/>
      <c r="AC11" s="438"/>
      <c r="AD11" s="438"/>
      <c r="AE11" s="438"/>
      <c r="AF11" s="438"/>
      <c r="AG11" s="438"/>
    </row>
    <row r="12" spans="1:38" s="326" customFormat="1" ht="17.399999999999999" x14ac:dyDescent="0.3">
      <c r="A12" s="459"/>
      <c r="B12" s="471"/>
      <c r="C12" s="472"/>
      <c r="D12" s="472"/>
      <c r="E12" s="472"/>
      <c r="F12" s="472"/>
      <c r="G12" s="472"/>
      <c r="H12" s="472"/>
      <c r="I12" s="472"/>
      <c r="J12" s="472"/>
      <c r="K12" s="472"/>
      <c r="L12" s="472"/>
      <c r="M12" s="472"/>
      <c r="N12" s="473"/>
      <c r="O12" s="473"/>
      <c r="P12" s="473"/>
      <c r="Q12" s="473"/>
      <c r="R12" s="474"/>
      <c r="S12" s="459"/>
      <c r="T12" s="325"/>
      <c r="V12" s="441"/>
      <c r="W12" s="441"/>
      <c r="X12" s="441"/>
      <c r="Y12" s="441"/>
      <c r="Z12" s="441"/>
      <c r="AA12" s="441"/>
      <c r="AB12" s="441"/>
      <c r="AC12" s="441"/>
      <c r="AD12" s="441"/>
      <c r="AE12" s="441"/>
      <c r="AF12" s="441"/>
      <c r="AG12" s="441"/>
      <c r="AH12" s="441"/>
      <c r="AI12" s="441"/>
      <c r="AJ12" s="441"/>
      <c r="AK12" s="441"/>
      <c r="AL12" s="441"/>
    </row>
    <row r="13" spans="1:38" s="326" customFormat="1" ht="17.399999999999999" x14ac:dyDescent="0.3">
      <c r="A13" s="459"/>
      <c r="B13" s="475" t="s">
        <v>10</v>
      </c>
      <c r="C13" s="476"/>
      <c r="D13" s="476"/>
      <c r="E13" s="476"/>
      <c r="F13" s="476"/>
      <c r="G13" s="477"/>
      <c r="H13" s="477"/>
      <c r="I13" s="477"/>
      <c r="J13" s="477"/>
      <c r="K13" s="477"/>
      <c r="L13" s="477"/>
      <c r="M13" s="477"/>
      <c r="N13" s="478" t="s">
        <v>11</v>
      </c>
      <c r="O13" s="478"/>
      <c r="P13" s="478"/>
      <c r="Q13" s="478"/>
      <c r="R13" s="479"/>
      <c r="S13" s="459"/>
      <c r="T13" s="325"/>
      <c r="V13" s="331"/>
      <c r="W13" s="331"/>
      <c r="X13" s="331"/>
      <c r="Y13" s="331"/>
      <c r="Z13" s="331"/>
      <c r="AA13" s="331"/>
      <c r="AB13" s="331"/>
      <c r="AC13" s="331"/>
      <c r="AD13" s="331"/>
      <c r="AE13" s="331"/>
      <c r="AF13" s="331"/>
      <c r="AG13" s="331"/>
      <c r="AH13" s="331"/>
      <c r="AI13" s="331"/>
      <c r="AJ13" s="331"/>
      <c r="AK13" s="331"/>
      <c r="AL13" s="331"/>
    </row>
    <row r="14" spans="1:38" s="326" customFormat="1" ht="18" customHeight="1" x14ac:dyDescent="0.3">
      <c r="A14" s="459"/>
      <c r="B14" s="475"/>
      <c r="C14" s="476"/>
      <c r="D14" s="476"/>
      <c r="E14" s="476"/>
      <c r="F14" s="476"/>
      <c r="G14" s="477"/>
      <c r="H14" s="477"/>
      <c r="I14" s="480" t="s">
        <v>12</v>
      </c>
      <c r="J14" s="480"/>
      <c r="K14" s="480"/>
      <c r="L14" s="480"/>
      <c r="M14" s="480"/>
      <c r="N14" s="481" t="s">
        <v>13</v>
      </c>
      <c r="O14" s="481"/>
      <c r="P14" s="481"/>
      <c r="Q14" s="481"/>
      <c r="R14" s="482"/>
      <c r="S14" s="459"/>
      <c r="T14" s="325"/>
      <c r="V14" s="332"/>
    </row>
    <row r="15" spans="1:38" s="326" customFormat="1" ht="18" customHeight="1" x14ac:dyDescent="0.3">
      <c r="A15" s="459"/>
      <c r="B15" s="483"/>
      <c r="C15" s="484"/>
      <c r="D15" s="485"/>
      <c r="E15" s="477"/>
      <c r="F15" s="477"/>
      <c r="G15" s="477"/>
      <c r="H15" s="477"/>
      <c r="I15" s="480"/>
      <c r="J15" s="480"/>
      <c r="K15" s="480"/>
      <c r="L15" s="480"/>
      <c r="M15" s="480"/>
      <c r="N15" s="481" t="s">
        <v>14</v>
      </c>
      <c r="O15" s="481"/>
      <c r="P15" s="481"/>
      <c r="Q15" s="481"/>
      <c r="R15" s="482"/>
      <c r="S15" s="459"/>
      <c r="T15" s="325"/>
      <c r="V15" s="422"/>
      <c r="W15" s="422"/>
      <c r="X15" s="422"/>
      <c r="Y15" s="422"/>
      <c r="Z15" s="423"/>
    </row>
    <row r="16" spans="1:38" s="326" customFormat="1" ht="17.399999999999999" x14ac:dyDescent="0.3">
      <c r="A16" s="459"/>
      <c r="B16" s="486" t="s">
        <v>15</v>
      </c>
      <c r="C16" s="487"/>
      <c r="D16" s="487"/>
      <c r="E16" s="487"/>
      <c r="F16" s="487"/>
      <c r="G16" s="487"/>
      <c r="H16" s="487"/>
      <c r="I16" s="481" t="s">
        <v>16</v>
      </c>
      <c r="J16" s="481"/>
      <c r="K16" s="481"/>
      <c r="L16" s="481"/>
      <c r="M16" s="481"/>
      <c r="N16" s="488" t="s">
        <v>17</v>
      </c>
      <c r="O16" s="488"/>
      <c r="P16" s="488"/>
      <c r="Q16" s="488"/>
      <c r="R16" s="489"/>
      <c r="S16" s="459"/>
      <c r="T16" s="325"/>
      <c r="V16" s="422"/>
      <c r="W16" s="422"/>
      <c r="X16" s="422"/>
      <c r="Y16" s="422"/>
      <c r="Z16" s="423"/>
    </row>
    <row r="17" spans="1:38" s="326" customFormat="1" ht="17.399999999999999" x14ac:dyDescent="0.3">
      <c r="A17" s="459"/>
      <c r="B17" s="490" t="s">
        <v>18</v>
      </c>
      <c r="C17" s="491"/>
      <c r="D17" s="491"/>
      <c r="E17" s="491"/>
      <c r="F17" s="491"/>
      <c r="G17" s="491"/>
      <c r="H17" s="491"/>
      <c r="I17" s="481" t="s">
        <v>19</v>
      </c>
      <c r="J17" s="481"/>
      <c r="K17" s="481"/>
      <c r="L17" s="481"/>
      <c r="M17" s="481"/>
      <c r="N17" s="477"/>
      <c r="O17" s="492"/>
      <c r="P17" s="492"/>
      <c r="Q17" s="477"/>
      <c r="R17" s="493"/>
      <c r="S17" s="459"/>
      <c r="T17" s="325"/>
      <c r="V17" s="333"/>
    </row>
    <row r="18" spans="1:38" s="326" customFormat="1" ht="17.399999999999999" x14ac:dyDescent="0.3">
      <c r="A18" s="459"/>
      <c r="B18" s="490" t="s">
        <v>20</v>
      </c>
      <c r="C18" s="491"/>
      <c r="D18" s="491"/>
      <c r="E18" s="491"/>
      <c r="F18" s="491"/>
      <c r="G18" s="491"/>
      <c r="H18" s="491"/>
      <c r="I18" s="481" t="s">
        <v>21</v>
      </c>
      <c r="J18" s="481"/>
      <c r="K18" s="481"/>
      <c r="L18" s="481"/>
      <c r="M18" s="481"/>
      <c r="N18" s="494" t="s">
        <v>22</v>
      </c>
      <c r="O18" s="494"/>
      <c r="P18" s="494"/>
      <c r="Q18" s="494"/>
      <c r="R18" s="495"/>
      <c r="S18" s="459"/>
      <c r="T18" s="325"/>
    </row>
    <row r="19" spans="1:38" s="326" customFormat="1" ht="17.399999999999999" x14ac:dyDescent="0.3">
      <c r="A19" s="459"/>
      <c r="B19" s="490" t="s">
        <v>23</v>
      </c>
      <c r="C19" s="491"/>
      <c r="D19" s="491"/>
      <c r="E19" s="491"/>
      <c r="F19" s="491"/>
      <c r="G19" s="491"/>
      <c r="H19" s="491"/>
      <c r="I19" s="488" t="s">
        <v>24</v>
      </c>
      <c r="J19" s="488"/>
      <c r="K19" s="488"/>
      <c r="L19" s="488"/>
      <c r="M19" s="488"/>
      <c r="N19" s="494" t="s">
        <v>25</v>
      </c>
      <c r="O19" s="494"/>
      <c r="P19" s="494"/>
      <c r="Q19" s="494"/>
      <c r="R19" s="495"/>
      <c r="S19" s="459"/>
      <c r="T19" s="325"/>
      <c r="V19" s="334"/>
      <c r="W19" s="334"/>
      <c r="X19" s="334"/>
      <c r="Y19" s="334"/>
      <c r="Z19" s="334"/>
      <c r="AA19" s="334"/>
      <c r="AB19" s="334"/>
      <c r="AC19" s="334"/>
      <c r="AD19" s="334"/>
      <c r="AE19" s="334"/>
      <c r="AF19" s="334"/>
      <c r="AG19" s="334"/>
      <c r="AH19" s="334"/>
      <c r="AI19" s="334"/>
      <c r="AJ19" s="334"/>
      <c r="AK19" s="334"/>
      <c r="AL19" s="334"/>
    </row>
    <row r="20" spans="1:38" s="326" customFormat="1" ht="18" customHeight="1" x14ac:dyDescent="0.3">
      <c r="A20" s="459"/>
      <c r="B20" s="496" t="s">
        <v>26</v>
      </c>
      <c r="C20" s="497"/>
      <c r="D20" s="497"/>
      <c r="E20" s="497"/>
      <c r="F20" s="497"/>
      <c r="G20" s="497"/>
      <c r="H20" s="497"/>
      <c r="I20" s="477"/>
      <c r="J20" s="477"/>
      <c r="K20" s="477"/>
      <c r="L20" s="477"/>
      <c r="M20" s="477"/>
      <c r="N20" s="498" t="s">
        <v>27</v>
      </c>
      <c r="O20" s="498"/>
      <c r="P20" s="498"/>
      <c r="Q20" s="498"/>
      <c r="R20" s="499"/>
      <c r="S20" s="459"/>
      <c r="T20" s="325"/>
      <c r="V20" s="334"/>
      <c r="W20" s="334"/>
      <c r="X20" s="334"/>
      <c r="Y20" s="334"/>
      <c r="Z20" s="334"/>
      <c r="AA20" s="334"/>
      <c r="AB20" s="334"/>
      <c r="AC20" s="334"/>
      <c r="AD20" s="334"/>
      <c r="AE20" s="334"/>
      <c r="AF20" s="334"/>
      <c r="AG20" s="334"/>
      <c r="AH20" s="334"/>
      <c r="AI20" s="334"/>
      <c r="AJ20" s="334"/>
      <c r="AK20" s="334"/>
      <c r="AL20" s="334"/>
    </row>
    <row r="21" spans="1:38" s="326" customFormat="1" ht="17.399999999999999" x14ac:dyDescent="0.3">
      <c r="A21" s="459"/>
      <c r="B21" s="500" t="s">
        <v>28</v>
      </c>
      <c r="C21" s="501"/>
      <c r="D21" s="501"/>
      <c r="E21" s="501"/>
      <c r="F21" s="501"/>
      <c r="G21" s="501"/>
      <c r="H21" s="501"/>
      <c r="I21" s="477"/>
      <c r="J21" s="477"/>
      <c r="K21" s="477"/>
      <c r="L21" s="477"/>
      <c r="M21" s="477"/>
      <c r="N21" s="502" t="s">
        <v>29</v>
      </c>
      <c r="O21" s="502"/>
      <c r="P21" s="502"/>
      <c r="Q21" s="502"/>
      <c r="R21" s="503"/>
      <c r="S21" s="459"/>
      <c r="T21" s="325"/>
      <c r="V21" s="334"/>
      <c r="W21" s="334"/>
      <c r="X21" s="334"/>
      <c r="Y21" s="334"/>
      <c r="Z21" s="334"/>
      <c r="AA21" s="334"/>
      <c r="AB21" s="334"/>
      <c r="AC21" s="334"/>
      <c r="AD21" s="334"/>
      <c r="AE21" s="334"/>
      <c r="AF21" s="334"/>
      <c r="AG21" s="334"/>
      <c r="AH21" s="334"/>
      <c r="AI21" s="334"/>
      <c r="AJ21" s="334"/>
      <c r="AK21" s="334"/>
      <c r="AL21" s="334"/>
    </row>
    <row r="22" spans="1:38" s="326" customFormat="1" ht="17.399999999999999" x14ac:dyDescent="0.3">
      <c r="A22" s="459"/>
      <c r="B22" s="504"/>
      <c r="C22" s="505"/>
      <c r="D22" s="505"/>
      <c r="E22" s="505"/>
      <c r="F22" s="505"/>
      <c r="G22" s="505"/>
      <c r="H22" s="505"/>
      <c r="I22" s="506"/>
      <c r="J22" s="506"/>
      <c r="K22" s="506"/>
      <c r="L22" s="477"/>
      <c r="M22" s="507"/>
      <c r="N22" s="507"/>
      <c r="O22" s="477"/>
      <c r="P22" s="506"/>
      <c r="Q22" s="506"/>
      <c r="R22" s="508"/>
      <c r="S22" s="459"/>
      <c r="T22" s="325"/>
      <c r="AA22" s="334"/>
      <c r="AB22" s="334"/>
      <c r="AC22" s="334"/>
      <c r="AD22" s="334"/>
      <c r="AE22" s="334"/>
      <c r="AF22" s="334"/>
      <c r="AG22" s="334"/>
      <c r="AH22" s="334"/>
      <c r="AI22" s="334"/>
      <c r="AJ22" s="334"/>
      <c r="AK22" s="334"/>
      <c r="AL22" s="334"/>
    </row>
    <row r="23" spans="1:38" s="326" customFormat="1" ht="17.399999999999999" x14ac:dyDescent="0.3">
      <c r="A23" s="459"/>
      <c r="B23" s="490" t="s">
        <v>30</v>
      </c>
      <c r="C23" s="491"/>
      <c r="D23" s="491"/>
      <c r="E23" s="491"/>
      <c r="F23" s="491"/>
      <c r="G23" s="491"/>
      <c r="H23" s="491"/>
      <c r="I23" s="481" t="s">
        <v>31</v>
      </c>
      <c r="J23" s="481"/>
      <c r="K23" s="481"/>
      <c r="L23" s="481"/>
      <c r="M23" s="481"/>
      <c r="N23" s="481" t="s">
        <v>32</v>
      </c>
      <c r="O23" s="481"/>
      <c r="P23" s="481"/>
      <c r="Q23" s="481"/>
      <c r="R23" s="482"/>
      <c r="S23" s="459"/>
      <c r="T23" s="325"/>
      <c r="AA23" s="334"/>
      <c r="AB23" s="334"/>
      <c r="AC23" s="334"/>
      <c r="AD23" s="334"/>
      <c r="AE23" s="334"/>
      <c r="AF23" s="334"/>
      <c r="AG23" s="334"/>
      <c r="AH23" s="334"/>
      <c r="AI23" s="334"/>
      <c r="AJ23" s="334"/>
      <c r="AK23" s="334"/>
      <c r="AL23" s="334"/>
    </row>
    <row r="24" spans="1:38" s="326" customFormat="1" ht="17.399999999999999" x14ac:dyDescent="0.3">
      <c r="A24" s="459"/>
      <c r="B24" s="490" t="s">
        <v>33</v>
      </c>
      <c r="C24" s="491"/>
      <c r="D24" s="491"/>
      <c r="E24" s="491"/>
      <c r="F24" s="491"/>
      <c r="G24" s="491"/>
      <c r="H24" s="491"/>
      <c r="I24" s="481" t="s">
        <v>34</v>
      </c>
      <c r="J24" s="481"/>
      <c r="K24" s="481"/>
      <c r="L24" s="481"/>
      <c r="M24" s="481"/>
      <c r="N24" s="481" t="s">
        <v>35</v>
      </c>
      <c r="O24" s="481"/>
      <c r="P24" s="481"/>
      <c r="Q24" s="481"/>
      <c r="R24" s="482"/>
      <c r="S24" s="459"/>
      <c r="T24" s="325"/>
    </row>
    <row r="25" spans="1:38" s="326" customFormat="1" ht="17.399999999999999" x14ac:dyDescent="0.3">
      <c r="A25" s="459"/>
      <c r="B25" s="490" t="s">
        <v>36</v>
      </c>
      <c r="C25" s="491"/>
      <c r="D25" s="491"/>
      <c r="E25" s="491"/>
      <c r="F25" s="491"/>
      <c r="G25" s="491"/>
      <c r="H25" s="491"/>
      <c r="I25" s="481" t="s">
        <v>37</v>
      </c>
      <c r="J25" s="481"/>
      <c r="K25" s="481"/>
      <c r="L25" s="481"/>
      <c r="M25" s="481"/>
      <c r="N25" s="481" t="s">
        <v>38</v>
      </c>
      <c r="O25" s="481"/>
      <c r="P25" s="481"/>
      <c r="Q25" s="481"/>
      <c r="R25" s="482"/>
      <c r="S25" s="459"/>
      <c r="T25" s="325"/>
    </row>
    <row r="26" spans="1:38" s="326" customFormat="1" ht="17.399999999999999" x14ac:dyDescent="0.3">
      <c r="A26" s="459"/>
      <c r="B26" s="496" t="s">
        <v>39</v>
      </c>
      <c r="C26" s="497"/>
      <c r="D26" s="497"/>
      <c r="E26" s="497"/>
      <c r="F26" s="497"/>
      <c r="G26" s="497"/>
      <c r="H26" s="497"/>
      <c r="I26" s="488" t="s">
        <v>40</v>
      </c>
      <c r="J26" s="488"/>
      <c r="K26" s="488"/>
      <c r="L26" s="488"/>
      <c r="M26" s="488"/>
      <c r="N26" s="488" t="s">
        <v>41</v>
      </c>
      <c r="O26" s="481"/>
      <c r="P26" s="481"/>
      <c r="Q26" s="481"/>
      <c r="R26" s="482"/>
      <c r="S26" s="459"/>
      <c r="T26" s="325"/>
    </row>
    <row r="27" spans="1:38" s="326" customFormat="1" ht="15" customHeight="1" thickBot="1" x14ac:dyDescent="0.35">
      <c r="A27" s="459"/>
      <c r="B27" s="509"/>
      <c r="C27" s="510"/>
      <c r="D27" s="510"/>
      <c r="E27" s="510"/>
      <c r="F27" s="510"/>
      <c r="G27" s="510"/>
      <c r="H27" s="510"/>
      <c r="I27" s="510"/>
      <c r="J27" s="510"/>
      <c r="K27" s="510"/>
      <c r="L27" s="510"/>
      <c r="M27" s="510"/>
      <c r="N27" s="510"/>
      <c r="O27" s="510"/>
      <c r="P27" s="510"/>
      <c r="Q27" s="510"/>
      <c r="R27" s="511"/>
      <c r="S27" s="459"/>
      <c r="T27" s="325"/>
    </row>
    <row r="28" spans="1:38" ht="16.5" customHeight="1" thickBot="1" x14ac:dyDescent="0.3">
      <c r="A28" s="125"/>
      <c r="B28" s="128"/>
      <c r="C28" s="129"/>
      <c r="D28" s="128"/>
      <c r="E28" s="128"/>
      <c r="F28" s="128"/>
      <c r="G28" s="128"/>
      <c r="H28" s="128"/>
      <c r="I28" s="128"/>
      <c r="J28" s="128"/>
      <c r="K28" s="128"/>
      <c r="L28" s="128"/>
      <c r="M28" s="128"/>
      <c r="N28" s="128"/>
      <c r="O28" s="128"/>
      <c r="P28" s="128"/>
      <c r="Q28" s="128"/>
      <c r="R28" s="128"/>
      <c r="S28" s="125"/>
      <c r="T28" s="126"/>
    </row>
    <row r="29" spans="1:38" s="326" customFormat="1" x14ac:dyDescent="0.25">
      <c r="A29" s="289"/>
      <c r="B29" s="307"/>
      <c r="C29" s="308"/>
      <c r="D29" s="308"/>
      <c r="E29" s="308"/>
      <c r="F29" s="308"/>
      <c r="G29" s="308"/>
      <c r="H29" s="308"/>
      <c r="I29" s="308"/>
      <c r="J29" s="309"/>
      <c r="K29" s="309"/>
      <c r="L29" s="309"/>
      <c r="M29" s="309"/>
      <c r="N29" s="309"/>
      <c r="O29" s="309"/>
      <c r="P29" s="309"/>
      <c r="Q29" s="309"/>
      <c r="R29" s="310"/>
      <c r="S29" s="289"/>
      <c r="T29" s="325"/>
    </row>
    <row r="30" spans="1:38" s="326" customFormat="1" ht="17.25" customHeight="1" x14ac:dyDescent="0.3">
      <c r="A30" s="289"/>
      <c r="B30" s="311" t="s">
        <v>42</v>
      </c>
      <c r="C30" s="312"/>
      <c r="D30" s="313"/>
      <c r="E30" s="313"/>
      <c r="F30" s="313"/>
      <c r="G30" s="313"/>
      <c r="H30" s="312"/>
      <c r="I30" s="314"/>
      <c r="J30" s="314"/>
      <c r="K30" s="315"/>
      <c r="L30" s="315"/>
      <c r="M30" s="314"/>
      <c r="N30" s="314"/>
      <c r="O30" s="314"/>
      <c r="P30" s="314"/>
      <c r="Q30" s="314"/>
      <c r="R30" s="316"/>
      <c r="S30" s="131"/>
      <c r="T30" s="325"/>
    </row>
    <row r="31" spans="1:38" s="326" customFormat="1" ht="15" customHeight="1" x14ac:dyDescent="0.3">
      <c r="A31" s="289"/>
      <c r="B31" s="317"/>
      <c r="C31" s="314"/>
      <c r="D31" s="300"/>
      <c r="E31" s="424" t="s">
        <v>43</v>
      </c>
      <c r="F31" s="424"/>
      <c r="G31" s="424"/>
      <c r="H31" s="412" t="s">
        <v>44</v>
      </c>
      <c r="I31" s="412"/>
      <c r="J31" s="413"/>
      <c r="K31" s="413"/>
      <c r="L31" s="413"/>
      <c r="M31" s="413"/>
      <c r="N31" s="413"/>
      <c r="O31" s="315"/>
      <c r="P31" s="318" t="s">
        <v>45</v>
      </c>
      <c r="Q31" s="415"/>
      <c r="R31" s="416"/>
      <c r="S31" s="131"/>
      <c r="T31" s="325"/>
    </row>
    <row r="32" spans="1:38" s="326" customFormat="1" ht="15.75" customHeight="1" x14ac:dyDescent="0.3">
      <c r="A32" s="289"/>
      <c r="B32" s="317"/>
      <c r="C32" s="412" t="s">
        <v>46</v>
      </c>
      <c r="D32" s="412"/>
      <c r="E32" s="413"/>
      <c r="F32" s="413"/>
      <c r="G32" s="413"/>
      <c r="H32" s="412" t="s">
        <v>47</v>
      </c>
      <c r="I32" s="412"/>
      <c r="J32" s="414"/>
      <c r="K32" s="414"/>
      <c r="L32" s="414"/>
      <c r="M32" s="414"/>
      <c r="N32" s="414"/>
      <c r="O32" s="314"/>
      <c r="P32" s="318" t="s">
        <v>48</v>
      </c>
      <c r="Q32" s="415"/>
      <c r="R32" s="416"/>
      <c r="S32" s="131"/>
      <c r="T32" s="325"/>
    </row>
    <row r="33" spans="1:20" s="326" customFormat="1" ht="17.399999999999999" x14ac:dyDescent="0.3">
      <c r="A33" s="289"/>
      <c r="B33" s="317"/>
      <c r="C33" s="314"/>
      <c r="D33" s="318" t="s">
        <v>49</v>
      </c>
      <c r="E33" s="413"/>
      <c r="F33" s="413"/>
      <c r="G33" s="413"/>
      <c r="H33" s="314"/>
      <c r="I33" s="318" t="s">
        <v>50</v>
      </c>
      <c r="J33" s="415"/>
      <c r="K33" s="415"/>
      <c r="L33" s="415"/>
      <c r="M33" s="415"/>
      <c r="N33" s="415"/>
      <c r="O33" s="314"/>
      <c r="P33" s="318" t="s">
        <v>51</v>
      </c>
      <c r="Q33" s="417"/>
      <c r="R33" s="418"/>
      <c r="S33" s="131"/>
      <c r="T33" s="325"/>
    </row>
    <row r="34" spans="1:20" s="326" customFormat="1" ht="18" thickBot="1" x14ac:dyDescent="0.35">
      <c r="A34" s="289"/>
      <c r="B34" s="319"/>
      <c r="C34" s="320"/>
      <c r="D34" s="320"/>
      <c r="E34" s="320"/>
      <c r="F34" s="320"/>
      <c r="G34" s="320"/>
      <c r="H34" s="321"/>
      <c r="I34" s="321"/>
      <c r="J34" s="322"/>
      <c r="K34" s="323"/>
      <c r="L34" s="321"/>
      <c r="M34" s="322"/>
      <c r="N34" s="322"/>
      <c r="O34" s="321"/>
      <c r="P34" s="321"/>
      <c r="Q34" s="321"/>
      <c r="R34" s="324"/>
      <c r="S34" s="131"/>
      <c r="T34" s="325"/>
    </row>
    <row r="35" spans="1:20" ht="6" customHeight="1" x14ac:dyDescent="0.25">
      <c r="A35" s="125"/>
      <c r="B35" s="128"/>
      <c r="C35" s="129"/>
      <c r="D35" s="128"/>
      <c r="E35" s="128"/>
      <c r="F35" s="128"/>
      <c r="G35" s="128"/>
      <c r="H35" s="128"/>
      <c r="I35" s="128"/>
      <c r="J35" s="128"/>
      <c r="K35" s="128"/>
      <c r="L35" s="128"/>
      <c r="M35" s="128"/>
      <c r="N35" s="128"/>
      <c r="O35" s="128"/>
      <c r="P35" s="128"/>
      <c r="Q35" s="128"/>
      <c r="R35" s="128"/>
      <c r="S35" s="125"/>
      <c r="T35" s="126"/>
    </row>
    <row r="36" spans="1:20" ht="25.5" customHeight="1" x14ac:dyDescent="0.25">
      <c r="A36" s="125"/>
      <c r="B36" s="125"/>
      <c r="C36" s="125"/>
      <c r="D36" s="125"/>
      <c r="E36" s="125"/>
      <c r="F36" s="125"/>
      <c r="G36" s="125"/>
      <c r="H36" s="125"/>
      <c r="I36" s="125"/>
      <c r="J36" s="125"/>
      <c r="K36" s="125"/>
      <c r="L36" s="125"/>
      <c r="M36" s="125"/>
      <c r="N36" s="125"/>
      <c r="O36" s="125"/>
      <c r="P36" s="125"/>
      <c r="Q36" s="125"/>
      <c r="R36" s="125"/>
      <c r="S36" s="125"/>
      <c r="T36" s="126"/>
    </row>
    <row r="37" spans="1:20" ht="15" customHeight="1" x14ac:dyDescent="0.25">
      <c r="A37" s="125"/>
      <c r="B37" s="410"/>
      <c r="C37" s="410"/>
      <c r="D37" s="410"/>
      <c r="E37" s="410"/>
      <c r="F37" s="410"/>
      <c r="G37" s="410"/>
      <c r="H37" s="410"/>
      <c r="I37" s="410"/>
      <c r="J37" s="410"/>
      <c r="K37" s="410"/>
      <c r="L37" s="410"/>
      <c r="M37" s="410"/>
      <c r="N37" s="410"/>
      <c r="O37" s="410"/>
      <c r="P37" s="410"/>
      <c r="Q37" s="410"/>
      <c r="R37" s="410"/>
      <c r="S37" s="128"/>
      <c r="T37" s="130"/>
    </row>
    <row r="38" spans="1:20" ht="22.5" customHeight="1" x14ac:dyDescent="0.25">
      <c r="A38" s="125"/>
      <c r="B38" s="411" t="s">
        <v>52</v>
      </c>
      <c r="C38" s="411"/>
      <c r="D38" s="411"/>
      <c r="E38" s="411"/>
      <c r="F38" s="411"/>
      <c r="G38" s="411"/>
      <c r="H38" s="411"/>
      <c r="I38" s="411"/>
      <c r="J38" s="411"/>
      <c r="K38" s="411"/>
      <c r="L38" s="411"/>
      <c r="M38" s="411"/>
      <c r="N38" s="411"/>
      <c r="O38" s="411"/>
      <c r="P38" s="411"/>
      <c r="Q38" s="411"/>
      <c r="R38" s="411"/>
      <c r="S38" s="125"/>
      <c r="T38" s="126"/>
    </row>
    <row r="39" spans="1:20" x14ac:dyDescent="0.25">
      <c r="A39" s="126"/>
      <c r="B39" s="126"/>
      <c r="C39" s="126"/>
      <c r="D39" s="126"/>
      <c r="E39" s="126"/>
      <c r="F39" s="126"/>
      <c r="G39" s="126"/>
      <c r="H39" s="126"/>
      <c r="I39" s="126"/>
      <c r="J39" s="126"/>
      <c r="K39" s="126"/>
      <c r="L39" s="126"/>
      <c r="M39" s="126"/>
      <c r="N39" s="126"/>
      <c r="O39" s="126"/>
      <c r="P39" s="126"/>
      <c r="Q39" s="126"/>
      <c r="R39" s="126"/>
      <c r="S39" s="126"/>
      <c r="T39" s="126"/>
    </row>
    <row r="40" spans="1:20" x14ac:dyDescent="0.25">
      <c r="A40" s="126"/>
      <c r="B40" s="126"/>
      <c r="C40" s="126"/>
      <c r="D40" s="126"/>
      <c r="E40" s="126"/>
      <c r="F40" s="126"/>
      <c r="G40" s="126"/>
      <c r="H40" s="126"/>
      <c r="I40" s="126"/>
      <c r="J40" s="126"/>
      <c r="K40" s="126"/>
      <c r="L40" s="126"/>
      <c r="M40" s="126"/>
      <c r="N40" s="126"/>
      <c r="O40" s="126"/>
      <c r="P40" s="126"/>
      <c r="Q40" s="126"/>
      <c r="R40" s="126"/>
      <c r="S40" s="126"/>
      <c r="T40" s="126"/>
    </row>
    <row r="41" spans="1:20" x14ac:dyDescent="0.25">
      <c r="A41" s="126"/>
      <c r="B41" s="126"/>
      <c r="C41" s="126"/>
      <c r="D41" s="126"/>
      <c r="E41" s="126"/>
      <c r="F41" s="126"/>
      <c r="G41" s="126"/>
      <c r="H41" s="126"/>
      <c r="I41" s="126"/>
      <c r="J41" s="126"/>
      <c r="K41" s="126"/>
      <c r="L41" s="126"/>
      <c r="M41" s="126"/>
      <c r="N41" s="126"/>
      <c r="O41" s="126"/>
      <c r="P41" s="126"/>
      <c r="Q41" s="126"/>
      <c r="R41" s="126"/>
      <c r="S41" s="126"/>
      <c r="T41" s="126"/>
    </row>
  </sheetData>
  <sheetProtection algorithmName="SHA-512" hashValue="8Pjl3SFtEuvBym6PW/iI8IzZxQIi0LcP4Y4nfcf9hYZdfACasfx+0nrD0XjvfupeufAzS7UKVrwcojHrUbYghg==" saltValue="X2kkVdtU2ffzvOVG851kTg==" spinCount="100000" sheet="1" selectLockedCells="1"/>
  <mergeCells count="58">
    <mergeCell ref="B8:R8"/>
    <mergeCell ref="F2:Q2"/>
    <mergeCell ref="F3:Q3"/>
    <mergeCell ref="F4:Q4"/>
    <mergeCell ref="F5:Q5"/>
    <mergeCell ref="B7:R7"/>
    <mergeCell ref="B13:F14"/>
    <mergeCell ref="I14:M15"/>
    <mergeCell ref="N14:R14"/>
    <mergeCell ref="N15:R15"/>
    <mergeCell ref="V15:Z15"/>
    <mergeCell ref="B9:R9"/>
    <mergeCell ref="B10:R10"/>
    <mergeCell ref="V11:AG11"/>
    <mergeCell ref="N12:R12"/>
    <mergeCell ref="V12:AL12"/>
    <mergeCell ref="B16:H16"/>
    <mergeCell ref="I16:M16"/>
    <mergeCell ref="N16:R16"/>
    <mergeCell ref="V16:Z16"/>
    <mergeCell ref="B17:H17"/>
    <mergeCell ref="I17:M17"/>
    <mergeCell ref="B18:H18"/>
    <mergeCell ref="I18:M18"/>
    <mergeCell ref="N18:R18"/>
    <mergeCell ref="B19:H19"/>
    <mergeCell ref="I19:M19"/>
    <mergeCell ref="N19:R19"/>
    <mergeCell ref="B20:H20"/>
    <mergeCell ref="N20:R20"/>
    <mergeCell ref="B21:H21"/>
    <mergeCell ref="N21:R21"/>
    <mergeCell ref="B23:H23"/>
    <mergeCell ref="I23:M23"/>
    <mergeCell ref="N23:R23"/>
    <mergeCell ref="B24:H24"/>
    <mergeCell ref="I24:M24"/>
    <mergeCell ref="N24:R24"/>
    <mergeCell ref="B25:H25"/>
    <mergeCell ref="I25:M25"/>
    <mergeCell ref="N25:R25"/>
    <mergeCell ref="B26:H26"/>
    <mergeCell ref="I26:M26"/>
    <mergeCell ref="N26:R26"/>
    <mergeCell ref="E31:G31"/>
    <mergeCell ref="H31:I31"/>
    <mergeCell ref="J31:N31"/>
    <mergeCell ref="Q31:R31"/>
    <mergeCell ref="B37:R37"/>
    <mergeCell ref="B38:R38"/>
    <mergeCell ref="C32:D32"/>
    <mergeCell ref="E32:G32"/>
    <mergeCell ref="H32:I32"/>
    <mergeCell ref="J32:N32"/>
    <mergeCell ref="Q32:R32"/>
    <mergeCell ref="E33:G33"/>
    <mergeCell ref="J33:N33"/>
    <mergeCell ref="Q33:R33"/>
  </mergeCells>
  <hyperlinks>
    <hyperlink ref="I19" r:id="rId1"/>
    <hyperlink ref="B21" r:id="rId2" display="http://www.redgold.com/red-gold-company/foodservice/k-12-school-program"/>
    <hyperlink ref="B20" r:id="rId3"/>
    <hyperlink ref="B26" r:id="rId4"/>
    <hyperlink ref="I26" r:id="rId5"/>
    <hyperlink ref="B21:F21" r:id="rId6" display="www.redgold.com/red-gold-company/foodservice/k-12-school-program"/>
    <hyperlink ref="N21" r:id="rId7"/>
    <hyperlink ref="N26" r:id="rId8"/>
    <hyperlink ref="N16" r:id="rId9"/>
    <hyperlink ref="N16:R16" r:id="rId10" display="cyltle@redgold.com"/>
  </hyperlinks>
  <printOptions horizontalCentered="1"/>
  <pageMargins left="0.75" right="0.75" top="0.6" bottom="0.65" header="0.36" footer="0.5"/>
  <pageSetup scale="63" fitToHeight="2" orientation="landscape" r:id="rId11"/>
  <headerFooter alignWithMargins="0"/>
  <drawing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1"/>
  <sheetViews>
    <sheetView zoomScale="75" zoomScaleNormal="100" zoomScaleSheetLayoutView="100" workbookViewId="0">
      <selection activeCell="U9" sqref="U9"/>
    </sheetView>
  </sheetViews>
  <sheetFormatPr defaultRowHeight="13.2" x14ac:dyDescent="0.25"/>
  <cols>
    <col min="1" max="1" width="3.6640625" customWidth="1"/>
    <col min="6" max="6" width="29.44140625" customWidth="1"/>
    <col min="7" max="7" width="11.44140625" customWidth="1"/>
    <col min="12" max="12" width="15.5546875" customWidth="1"/>
    <col min="13" max="13" width="21.5546875" customWidth="1"/>
    <col min="14" max="14" width="13" customWidth="1"/>
    <col min="16" max="16" width="12.6640625" customWidth="1"/>
    <col min="17" max="17" width="18.5546875" customWidth="1"/>
    <col min="18" max="18" width="14.5546875" customWidth="1"/>
    <col min="19" max="19" width="3.6640625" customWidth="1"/>
  </cols>
  <sheetData>
    <row r="1" spans="1:38" s="337" customFormat="1" x14ac:dyDescent="0.25">
      <c r="A1" s="10"/>
      <c r="B1" s="10"/>
      <c r="C1" s="10"/>
      <c r="D1" s="10"/>
      <c r="E1" s="10"/>
      <c r="F1" s="10"/>
      <c r="G1" s="10"/>
      <c r="H1" s="10"/>
      <c r="I1" s="10"/>
      <c r="J1" s="10"/>
      <c r="K1" s="10"/>
      <c r="L1" s="10"/>
      <c r="M1" s="10"/>
      <c r="N1" s="10"/>
      <c r="O1" s="10"/>
      <c r="P1" s="10"/>
      <c r="Q1" s="10"/>
      <c r="R1" s="335">
        <v>43425</v>
      </c>
      <c r="S1" s="10"/>
      <c r="T1" s="336"/>
    </row>
    <row r="2" spans="1:38" s="337" customFormat="1" ht="30" x14ac:dyDescent="0.7">
      <c r="A2" s="10"/>
      <c r="B2" s="10"/>
      <c r="C2" s="10"/>
      <c r="D2" s="338"/>
      <c r="E2" s="338"/>
      <c r="F2" s="10"/>
      <c r="G2" s="10"/>
      <c r="I2" s="339" t="str">
        <f>"SCHOOL YEAR "&amp;School_Year</f>
        <v>SCHOOL YEAR 2019/2020</v>
      </c>
      <c r="J2" s="340"/>
      <c r="K2" s="340"/>
      <c r="L2" s="340"/>
      <c r="M2" s="340"/>
      <c r="N2" s="10"/>
      <c r="O2" s="10"/>
      <c r="P2" s="10"/>
      <c r="Q2" s="10"/>
      <c r="R2" s="10"/>
      <c r="S2" s="10"/>
      <c r="T2" s="336"/>
    </row>
    <row r="3" spans="1:38" s="337" customFormat="1" ht="25.2" x14ac:dyDescent="0.6">
      <c r="A3" s="10"/>
      <c r="B3" s="10"/>
      <c r="C3" s="10"/>
      <c r="D3" s="338"/>
      <c r="E3" s="338"/>
      <c r="F3" s="341" t="s">
        <v>0</v>
      </c>
      <c r="K3" s="342"/>
      <c r="L3" s="342"/>
      <c r="M3" s="342"/>
      <c r="N3" s="342"/>
      <c r="O3" s="342"/>
      <c r="P3" s="10"/>
      <c r="Q3" s="10"/>
      <c r="R3" s="10"/>
      <c r="S3" s="10"/>
      <c r="T3" s="336"/>
    </row>
    <row r="4" spans="1:38" s="337" customFormat="1" ht="25.2" x14ac:dyDescent="0.6">
      <c r="A4" s="10"/>
      <c r="B4" s="10"/>
      <c r="C4" s="10"/>
      <c r="D4" s="338"/>
      <c r="F4" s="10"/>
      <c r="G4" s="343"/>
      <c r="H4" s="344" t="s">
        <v>1</v>
      </c>
      <c r="I4" s="344"/>
      <c r="J4" s="344"/>
      <c r="K4" s="344"/>
      <c r="L4" s="344"/>
      <c r="M4" s="344"/>
      <c r="N4" s="344"/>
      <c r="O4" s="344"/>
      <c r="P4" s="344"/>
      <c r="Q4" s="344"/>
      <c r="R4" s="344"/>
      <c r="S4" s="10"/>
      <c r="T4" s="336"/>
    </row>
    <row r="5" spans="1:38" s="343" customFormat="1" x14ac:dyDescent="0.25">
      <c r="T5" s="336"/>
    </row>
    <row r="6" spans="1:38" s="337" customFormat="1" ht="17.399999999999999" x14ac:dyDescent="0.3">
      <c r="A6" s="10"/>
      <c r="B6" s="10"/>
      <c r="C6" s="10"/>
      <c r="D6" s="338"/>
      <c r="E6" s="10"/>
      <c r="F6" s="345" t="s">
        <v>2</v>
      </c>
      <c r="G6" s="346"/>
      <c r="H6" s="345"/>
      <c r="I6" s="345"/>
      <c r="J6" s="345"/>
      <c r="K6" s="345"/>
      <c r="L6" s="345"/>
      <c r="M6" s="345"/>
      <c r="N6" s="345"/>
      <c r="O6" s="345"/>
      <c r="P6" s="345"/>
      <c r="Q6" s="346"/>
      <c r="R6" s="10"/>
      <c r="S6" s="10"/>
      <c r="T6" s="336"/>
    </row>
    <row r="7" spans="1:38" s="337" customFormat="1" ht="17.399999999999999" x14ac:dyDescent="0.3">
      <c r="A7" s="10"/>
      <c r="B7" s="10"/>
      <c r="C7" s="10"/>
      <c r="D7" s="338"/>
      <c r="E7" s="10"/>
      <c r="F7" s="346"/>
      <c r="G7" s="345"/>
      <c r="H7" s="345" t="s">
        <v>3</v>
      </c>
      <c r="I7" s="345"/>
      <c r="J7" s="345"/>
      <c r="K7" s="345"/>
      <c r="L7" s="345"/>
      <c r="M7" s="345"/>
      <c r="N7" s="345"/>
      <c r="O7" s="345"/>
      <c r="P7" s="345"/>
      <c r="Q7" s="346"/>
      <c r="R7" s="10"/>
      <c r="S7" s="10"/>
      <c r="T7" s="336"/>
    </row>
    <row r="8" spans="1:38" s="337" customFormat="1" ht="18" customHeight="1" x14ac:dyDescent="0.25">
      <c r="A8" s="10"/>
      <c r="B8" s="455" t="s">
        <v>4</v>
      </c>
      <c r="C8" s="455"/>
      <c r="D8" s="455"/>
      <c r="E8" s="455"/>
      <c r="F8" s="455"/>
      <c r="G8" s="455"/>
      <c r="H8" s="455"/>
      <c r="I8" s="455"/>
      <c r="J8" s="455"/>
      <c r="K8" s="455"/>
      <c r="L8" s="455"/>
      <c r="M8" s="455"/>
      <c r="N8" s="455"/>
      <c r="O8" s="455"/>
      <c r="P8" s="455"/>
      <c r="Q8" s="455"/>
      <c r="R8" s="455"/>
      <c r="S8" s="10"/>
      <c r="T8" s="336"/>
    </row>
    <row r="9" spans="1:38" s="337" customFormat="1" ht="66" customHeight="1" x14ac:dyDescent="0.25">
      <c r="A9" s="10"/>
      <c r="B9" s="455"/>
      <c r="C9" s="455"/>
      <c r="D9" s="455"/>
      <c r="E9" s="455"/>
      <c r="F9" s="455"/>
      <c r="G9" s="455"/>
      <c r="H9" s="455"/>
      <c r="I9" s="455"/>
      <c r="J9" s="455"/>
      <c r="K9" s="455"/>
      <c r="L9" s="455"/>
      <c r="M9" s="455"/>
      <c r="N9" s="455"/>
      <c r="O9" s="455"/>
      <c r="P9" s="455"/>
      <c r="Q9" s="455"/>
      <c r="R9" s="455"/>
      <c r="S9" s="10"/>
      <c r="T9" s="336"/>
    </row>
    <row r="10" spans="1:38" s="337" customFormat="1" ht="61.8" customHeight="1" x14ac:dyDescent="0.25">
      <c r="A10" s="10"/>
      <c r="B10" s="456" t="s">
        <v>5</v>
      </c>
      <c r="C10" s="456"/>
      <c r="D10" s="456"/>
      <c r="E10" s="456"/>
      <c r="F10" s="456"/>
      <c r="G10" s="456"/>
      <c r="H10" s="456"/>
      <c r="I10" s="456"/>
      <c r="J10" s="456"/>
      <c r="K10" s="456"/>
      <c r="L10" s="456"/>
      <c r="M10" s="456"/>
      <c r="N10" s="456"/>
      <c r="O10" s="456"/>
      <c r="P10" s="456"/>
      <c r="Q10" s="456"/>
      <c r="R10" s="456"/>
      <c r="S10" s="10"/>
      <c r="T10" s="336"/>
    </row>
    <row r="11" spans="1:38" s="337" customFormat="1" ht="80.400000000000006" customHeight="1" x14ac:dyDescent="0.25">
      <c r="A11" s="10"/>
      <c r="B11" s="456" t="s">
        <v>6</v>
      </c>
      <c r="C11" s="456"/>
      <c r="D11" s="456"/>
      <c r="E11" s="456"/>
      <c r="F11" s="456"/>
      <c r="G11" s="456"/>
      <c r="H11" s="456"/>
      <c r="I11" s="456"/>
      <c r="J11" s="456"/>
      <c r="K11" s="456"/>
      <c r="L11" s="456"/>
      <c r="M11" s="456"/>
      <c r="N11" s="456"/>
      <c r="O11" s="456"/>
      <c r="P11" s="456"/>
      <c r="Q11" s="456"/>
      <c r="R11" s="456"/>
      <c r="S11" s="10"/>
      <c r="T11" s="336"/>
    </row>
    <row r="12" spans="1:38" s="337" customFormat="1" ht="59.4" customHeight="1" x14ac:dyDescent="0.3">
      <c r="A12" s="10"/>
      <c r="B12" s="457" t="s">
        <v>7</v>
      </c>
      <c r="C12" s="457"/>
      <c r="D12" s="457"/>
      <c r="E12" s="457"/>
      <c r="F12" s="457"/>
      <c r="G12" s="457"/>
      <c r="H12" s="457"/>
      <c r="I12" s="457"/>
      <c r="J12" s="457"/>
      <c r="K12" s="457"/>
      <c r="L12" s="457"/>
      <c r="M12" s="457"/>
      <c r="N12" s="457"/>
      <c r="O12" s="457"/>
      <c r="P12" s="457"/>
      <c r="Q12" s="457"/>
      <c r="R12" s="457"/>
      <c r="S12" s="10"/>
      <c r="T12" s="336"/>
    </row>
    <row r="13" spans="1:38" s="337" customFormat="1" ht="75.599999999999994" customHeight="1" x14ac:dyDescent="0.25">
      <c r="A13" s="10"/>
      <c r="B13" s="458" t="s">
        <v>8</v>
      </c>
      <c r="C13" s="458"/>
      <c r="D13" s="458"/>
      <c r="E13" s="458"/>
      <c r="F13" s="458"/>
      <c r="G13" s="458"/>
      <c r="H13" s="458"/>
      <c r="I13" s="458"/>
      <c r="J13" s="458"/>
      <c r="K13" s="458"/>
      <c r="L13" s="458"/>
      <c r="M13" s="458"/>
      <c r="N13" s="458"/>
      <c r="O13" s="458"/>
      <c r="P13" s="458"/>
      <c r="Q13" s="458"/>
      <c r="R13" s="458"/>
      <c r="S13" s="10"/>
      <c r="T13" s="336"/>
    </row>
    <row r="14" spans="1:38" s="352" customFormat="1" ht="18.600000000000001" customHeight="1" thickBot="1" x14ac:dyDescent="0.3">
      <c r="A14" s="347"/>
      <c r="B14" s="348" t="s">
        <v>9</v>
      </c>
      <c r="C14" s="347"/>
      <c r="D14" s="347"/>
      <c r="E14" s="347"/>
      <c r="F14" s="347"/>
      <c r="G14" s="347"/>
      <c r="H14" s="347"/>
      <c r="I14" s="347"/>
      <c r="J14" s="347"/>
      <c r="K14" s="347"/>
      <c r="L14" s="347"/>
      <c r="M14" s="347"/>
      <c r="N14" s="347"/>
      <c r="O14" s="347"/>
      <c r="P14" s="347"/>
      <c r="Q14" s="347"/>
      <c r="R14" s="347"/>
      <c r="S14" s="349"/>
      <c r="T14" s="350"/>
      <c r="U14" s="351"/>
    </row>
    <row r="15" spans="1:38" s="337" customFormat="1" ht="17.399999999999999" x14ac:dyDescent="0.3">
      <c r="A15" s="10"/>
      <c r="B15" s="290"/>
      <c r="C15" s="291"/>
      <c r="D15" s="291"/>
      <c r="E15" s="291"/>
      <c r="F15" s="291"/>
      <c r="G15" s="291"/>
      <c r="H15" s="291"/>
      <c r="I15" s="291"/>
      <c r="J15" s="291"/>
      <c r="K15" s="291"/>
      <c r="L15" s="291"/>
      <c r="M15" s="291"/>
      <c r="N15" s="439"/>
      <c r="O15" s="439"/>
      <c r="P15" s="439"/>
      <c r="Q15" s="439"/>
      <c r="R15" s="440"/>
      <c r="S15" s="10"/>
      <c r="T15" s="336"/>
      <c r="V15" s="353"/>
      <c r="W15" s="353"/>
      <c r="X15" s="353"/>
      <c r="Y15" s="353"/>
      <c r="Z15" s="353"/>
      <c r="AA15" s="353"/>
      <c r="AB15" s="353"/>
      <c r="AC15" s="353"/>
      <c r="AD15" s="353"/>
      <c r="AE15" s="353"/>
      <c r="AF15" s="353"/>
      <c r="AG15" s="353"/>
      <c r="AH15" s="353"/>
      <c r="AI15" s="353"/>
      <c r="AJ15" s="353"/>
      <c r="AK15" s="353"/>
      <c r="AL15" s="353"/>
    </row>
    <row r="16" spans="1:38" s="337" customFormat="1" ht="18" customHeight="1" x14ac:dyDescent="0.3">
      <c r="A16" s="10"/>
      <c r="B16" s="442" t="s">
        <v>10</v>
      </c>
      <c r="C16" s="443"/>
      <c r="D16" s="443"/>
      <c r="E16" s="443"/>
      <c r="F16" s="443"/>
      <c r="G16" s="292"/>
      <c r="H16" s="292"/>
      <c r="I16" s="292"/>
      <c r="J16" s="292"/>
      <c r="K16" s="292"/>
      <c r="L16" s="292"/>
      <c r="M16" s="292"/>
      <c r="N16" s="293" t="s">
        <v>11</v>
      </c>
      <c r="O16" s="293"/>
      <c r="P16" s="293"/>
      <c r="Q16" s="293"/>
      <c r="R16" s="294"/>
      <c r="S16" s="10"/>
      <c r="T16" s="336"/>
      <c r="V16" s="354"/>
      <c r="W16" s="354"/>
      <c r="X16" s="354"/>
      <c r="Y16" s="354"/>
      <c r="Z16" s="354"/>
      <c r="AA16" s="354"/>
      <c r="AB16" s="354"/>
      <c r="AC16" s="354"/>
      <c r="AD16" s="354"/>
      <c r="AE16" s="354"/>
      <c r="AF16" s="354"/>
      <c r="AG16" s="354"/>
      <c r="AH16" s="354"/>
      <c r="AI16" s="354"/>
      <c r="AJ16" s="354"/>
      <c r="AK16" s="354"/>
      <c r="AL16" s="354"/>
    </row>
    <row r="17" spans="1:38" s="337" customFormat="1" ht="18" customHeight="1" x14ac:dyDescent="0.3">
      <c r="A17" s="10"/>
      <c r="B17" s="442"/>
      <c r="C17" s="443"/>
      <c r="D17" s="443"/>
      <c r="E17" s="443"/>
      <c r="F17" s="443"/>
      <c r="G17" s="292"/>
      <c r="H17" s="292"/>
      <c r="I17" s="444" t="s">
        <v>12</v>
      </c>
      <c r="J17" s="444"/>
      <c r="K17" s="444"/>
      <c r="L17" s="444"/>
      <c r="M17" s="444"/>
      <c r="N17" s="422" t="s">
        <v>13</v>
      </c>
      <c r="O17" s="422"/>
      <c r="P17" s="422"/>
      <c r="Q17" s="422"/>
      <c r="R17" s="423"/>
      <c r="S17" s="10"/>
      <c r="T17" s="336"/>
      <c r="V17" s="355"/>
    </row>
    <row r="18" spans="1:38" s="337" customFormat="1" ht="18" customHeight="1" x14ac:dyDescent="0.3">
      <c r="A18" s="10"/>
      <c r="B18" s="295"/>
      <c r="C18" s="296"/>
      <c r="D18" s="147"/>
      <c r="E18" s="292"/>
      <c r="F18" s="292"/>
      <c r="G18" s="292"/>
      <c r="H18" s="292"/>
      <c r="I18" s="444"/>
      <c r="J18" s="444"/>
      <c r="K18" s="444"/>
      <c r="L18" s="444"/>
      <c r="M18" s="444"/>
      <c r="N18" s="422" t="s">
        <v>14</v>
      </c>
      <c r="O18" s="422"/>
      <c r="P18" s="422"/>
      <c r="Q18" s="422"/>
      <c r="R18" s="423"/>
      <c r="S18" s="10"/>
      <c r="T18" s="336"/>
      <c r="V18" s="356"/>
      <c r="W18" s="356"/>
      <c r="X18" s="356"/>
      <c r="Y18" s="356"/>
      <c r="Z18" s="356"/>
    </row>
    <row r="19" spans="1:38" s="337" customFormat="1" ht="17.399999999999999" x14ac:dyDescent="0.3">
      <c r="A19" s="10"/>
      <c r="B19" s="435" t="s">
        <v>15</v>
      </c>
      <c r="C19" s="436"/>
      <c r="D19" s="436"/>
      <c r="E19" s="436"/>
      <c r="F19" s="436"/>
      <c r="G19" s="436"/>
      <c r="H19" s="436"/>
      <c r="I19" s="422" t="s">
        <v>16</v>
      </c>
      <c r="J19" s="422"/>
      <c r="K19" s="422"/>
      <c r="L19" s="422"/>
      <c r="M19" s="422"/>
      <c r="N19" s="421" t="s">
        <v>17</v>
      </c>
      <c r="O19" s="421"/>
      <c r="P19" s="421"/>
      <c r="Q19" s="421"/>
      <c r="R19" s="437"/>
      <c r="S19" s="10"/>
      <c r="T19" s="336"/>
      <c r="V19" s="356"/>
      <c r="W19" s="356"/>
      <c r="X19" s="356"/>
      <c r="Y19" s="356"/>
      <c r="Z19" s="356"/>
    </row>
    <row r="20" spans="1:38" s="337" customFormat="1" ht="17.399999999999999" x14ac:dyDescent="0.3">
      <c r="A20" s="10"/>
      <c r="B20" s="425" t="s">
        <v>18</v>
      </c>
      <c r="C20" s="426"/>
      <c r="D20" s="426"/>
      <c r="E20" s="426"/>
      <c r="F20" s="426"/>
      <c r="G20" s="426"/>
      <c r="H20" s="426"/>
      <c r="I20" s="422" t="s">
        <v>19</v>
      </c>
      <c r="J20" s="422"/>
      <c r="K20" s="422"/>
      <c r="L20" s="422"/>
      <c r="M20" s="422"/>
      <c r="N20" s="292"/>
      <c r="O20" s="297"/>
      <c r="P20" s="297"/>
      <c r="Q20" s="292"/>
      <c r="R20" s="298"/>
      <c r="S20" s="10"/>
      <c r="T20" s="336"/>
      <c r="V20" s="333"/>
    </row>
    <row r="21" spans="1:38" s="337" customFormat="1" ht="17.399999999999999" x14ac:dyDescent="0.3">
      <c r="A21" s="10"/>
      <c r="B21" s="425" t="s">
        <v>20</v>
      </c>
      <c r="C21" s="426"/>
      <c r="D21" s="426"/>
      <c r="E21" s="426"/>
      <c r="F21" s="426"/>
      <c r="G21" s="426"/>
      <c r="H21" s="426"/>
      <c r="I21" s="422" t="s">
        <v>21</v>
      </c>
      <c r="J21" s="422"/>
      <c r="K21" s="422"/>
      <c r="L21" s="422"/>
      <c r="M21" s="422"/>
      <c r="N21" s="433" t="s">
        <v>22</v>
      </c>
      <c r="O21" s="433"/>
      <c r="P21" s="433"/>
      <c r="Q21" s="433"/>
      <c r="R21" s="434"/>
      <c r="S21" s="10"/>
      <c r="T21" s="336"/>
    </row>
    <row r="22" spans="1:38" s="337" customFormat="1" ht="17.399999999999999" x14ac:dyDescent="0.3">
      <c r="A22" s="10"/>
      <c r="B22" s="425" t="s">
        <v>23</v>
      </c>
      <c r="C22" s="426"/>
      <c r="D22" s="426"/>
      <c r="E22" s="426"/>
      <c r="F22" s="426"/>
      <c r="G22" s="426"/>
      <c r="H22" s="426"/>
      <c r="I22" s="421" t="s">
        <v>24</v>
      </c>
      <c r="J22" s="421"/>
      <c r="K22" s="421"/>
      <c r="L22" s="421"/>
      <c r="M22" s="421"/>
      <c r="N22" s="433" t="s">
        <v>25</v>
      </c>
      <c r="O22" s="433"/>
      <c r="P22" s="433"/>
      <c r="Q22" s="433"/>
      <c r="R22" s="434"/>
      <c r="S22" s="10"/>
      <c r="T22" s="336"/>
      <c r="V22" s="357"/>
      <c r="W22" s="357"/>
      <c r="X22" s="357"/>
      <c r="Y22" s="357"/>
      <c r="Z22" s="357"/>
      <c r="AA22" s="357"/>
      <c r="AB22" s="357"/>
      <c r="AC22" s="357"/>
      <c r="AD22" s="357"/>
      <c r="AE22" s="357"/>
      <c r="AF22" s="357"/>
      <c r="AG22" s="357"/>
      <c r="AH22" s="357"/>
      <c r="AI22" s="357"/>
      <c r="AJ22" s="357"/>
      <c r="AK22" s="357"/>
      <c r="AL22" s="357"/>
    </row>
    <row r="23" spans="1:38" s="337" customFormat="1" ht="18" customHeight="1" x14ac:dyDescent="0.3">
      <c r="A23" s="10"/>
      <c r="B23" s="419" t="s">
        <v>26</v>
      </c>
      <c r="C23" s="420"/>
      <c r="D23" s="420"/>
      <c r="E23" s="420"/>
      <c r="F23" s="420"/>
      <c r="G23" s="420"/>
      <c r="H23" s="420"/>
      <c r="I23" s="292"/>
      <c r="J23" s="292"/>
      <c r="K23" s="292"/>
      <c r="L23" s="292"/>
      <c r="M23" s="292"/>
      <c r="N23" s="427" t="s">
        <v>27</v>
      </c>
      <c r="O23" s="427"/>
      <c r="P23" s="427"/>
      <c r="Q23" s="427"/>
      <c r="R23" s="428"/>
      <c r="S23" s="10"/>
      <c r="T23" s="336"/>
      <c r="V23" s="357"/>
      <c r="W23" s="357"/>
      <c r="X23" s="357"/>
      <c r="Y23" s="357"/>
      <c r="Z23" s="357"/>
      <c r="AA23" s="357"/>
      <c r="AB23" s="357"/>
      <c r="AC23" s="357"/>
      <c r="AD23" s="357"/>
      <c r="AE23" s="357"/>
      <c r="AF23" s="357"/>
      <c r="AG23" s="357"/>
      <c r="AH23" s="357"/>
      <c r="AI23" s="357"/>
      <c r="AJ23" s="357"/>
      <c r="AK23" s="357"/>
      <c r="AL23" s="357"/>
    </row>
    <row r="24" spans="1:38" s="337" customFormat="1" ht="17.399999999999999" x14ac:dyDescent="0.3">
      <c r="A24" s="10"/>
      <c r="B24" s="429" t="s">
        <v>28</v>
      </c>
      <c r="C24" s="430"/>
      <c r="D24" s="430"/>
      <c r="E24" s="430"/>
      <c r="F24" s="430"/>
      <c r="G24" s="430"/>
      <c r="H24" s="430"/>
      <c r="I24" s="292"/>
      <c r="J24" s="292"/>
      <c r="K24" s="292"/>
      <c r="L24" s="292"/>
      <c r="M24" s="292"/>
      <c r="N24" s="431" t="s">
        <v>29</v>
      </c>
      <c r="O24" s="431"/>
      <c r="P24" s="431"/>
      <c r="Q24" s="431"/>
      <c r="R24" s="432"/>
      <c r="S24" s="10"/>
      <c r="T24" s="336"/>
      <c r="V24" s="357"/>
      <c r="W24" s="357"/>
      <c r="X24" s="357"/>
      <c r="Y24" s="357"/>
      <c r="Z24" s="357"/>
      <c r="AA24" s="357"/>
      <c r="AB24" s="357"/>
      <c r="AC24" s="357"/>
      <c r="AD24" s="357"/>
      <c r="AE24" s="357"/>
      <c r="AF24" s="357"/>
      <c r="AG24" s="357"/>
      <c r="AH24" s="357"/>
      <c r="AI24" s="357"/>
      <c r="AJ24" s="357"/>
      <c r="AK24" s="357"/>
      <c r="AL24" s="357"/>
    </row>
    <row r="25" spans="1:38" s="337" customFormat="1" ht="17.399999999999999" x14ac:dyDescent="0.3">
      <c r="A25" s="10"/>
      <c r="B25" s="299"/>
      <c r="C25" s="300"/>
      <c r="D25" s="300"/>
      <c r="E25" s="300"/>
      <c r="F25" s="300"/>
      <c r="G25" s="300"/>
      <c r="H25" s="300"/>
      <c r="I25" s="301"/>
      <c r="J25" s="301"/>
      <c r="K25" s="301"/>
      <c r="L25" s="292"/>
      <c r="M25" s="302"/>
      <c r="N25" s="302"/>
      <c r="O25" s="292"/>
      <c r="P25" s="301"/>
      <c r="Q25" s="301"/>
      <c r="R25" s="303"/>
      <c r="S25" s="10"/>
      <c r="T25" s="336"/>
      <c r="V25" s="357"/>
      <c r="W25" s="357"/>
      <c r="X25" s="357"/>
      <c r="Y25" s="357"/>
      <c r="Z25" s="357"/>
      <c r="AA25" s="357"/>
      <c r="AB25" s="357"/>
      <c r="AC25" s="357"/>
      <c r="AD25" s="357"/>
      <c r="AE25" s="357"/>
      <c r="AF25" s="357"/>
      <c r="AG25" s="357"/>
      <c r="AH25" s="357"/>
      <c r="AI25" s="357"/>
      <c r="AJ25" s="357"/>
      <c r="AK25" s="357"/>
      <c r="AL25" s="357"/>
    </row>
    <row r="26" spans="1:38" s="337" customFormat="1" ht="17.399999999999999" x14ac:dyDescent="0.3">
      <c r="A26" s="10"/>
      <c r="B26" s="425" t="s">
        <v>30</v>
      </c>
      <c r="C26" s="426"/>
      <c r="D26" s="426"/>
      <c r="E26" s="426"/>
      <c r="F26" s="426"/>
      <c r="G26" s="426"/>
      <c r="H26" s="426"/>
      <c r="I26" s="422" t="s">
        <v>31</v>
      </c>
      <c r="J26" s="422"/>
      <c r="K26" s="422"/>
      <c r="L26" s="422"/>
      <c r="M26" s="422"/>
      <c r="N26" s="422" t="s">
        <v>32</v>
      </c>
      <c r="O26" s="422"/>
      <c r="P26" s="422"/>
      <c r="Q26" s="422"/>
      <c r="R26" s="423"/>
      <c r="S26" s="10"/>
      <c r="T26" s="336"/>
      <c r="V26" s="357"/>
      <c r="W26" s="357"/>
      <c r="X26" s="357"/>
      <c r="Y26" s="357"/>
      <c r="Z26" s="357"/>
      <c r="AA26" s="357"/>
      <c r="AB26" s="357"/>
      <c r="AC26" s="357"/>
      <c r="AD26" s="357"/>
      <c r="AE26" s="357"/>
      <c r="AF26" s="357"/>
      <c r="AG26" s="357"/>
      <c r="AH26" s="357"/>
      <c r="AI26" s="357"/>
      <c r="AJ26" s="357"/>
      <c r="AK26" s="357"/>
      <c r="AL26" s="357"/>
    </row>
    <row r="27" spans="1:38" s="337" customFormat="1" ht="17.399999999999999" x14ac:dyDescent="0.3">
      <c r="A27" s="10"/>
      <c r="B27" s="425" t="s">
        <v>33</v>
      </c>
      <c r="C27" s="426"/>
      <c r="D27" s="426"/>
      <c r="E27" s="426"/>
      <c r="F27" s="426"/>
      <c r="G27" s="426"/>
      <c r="H27" s="426"/>
      <c r="I27" s="422" t="s">
        <v>34</v>
      </c>
      <c r="J27" s="422"/>
      <c r="K27" s="422"/>
      <c r="L27" s="422"/>
      <c r="M27" s="422"/>
      <c r="N27" s="422" t="s">
        <v>35</v>
      </c>
      <c r="O27" s="422"/>
      <c r="P27" s="422"/>
      <c r="Q27" s="422"/>
      <c r="R27" s="423"/>
      <c r="S27" s="10"/>
      <c r="T27" s="336"/>
    </row>
    <row r="28" spans="1:38" s="337" customFormat="1" ht="17.399999999999999" x14ac:dyDescent="0.3">
      <c r="A28" s="10"/>
      <c r="B28" s="425" t="s">
        <v>36</v>
      </c>
      <c r="C28" s="426"/>
      <c r="D28" s="426"/>
      <c r="E28" s="426"/>
      <c r="F28" s="426"/>
      <c r="G28" s="426"/>
      <c r="H28" s="426"/>
      <c r="I28" s="422" t="s">
        <v>37</v>
      </c>
      <c r="J28" s="422"/>
      <c r="K28" s="422"/>
      <c r="L28" s="422"/>
      <c r="M28" s="422"/>
      <c r="N28" s="422" t="s">
        <v>38</v>
      </c>
      <c r="O28" s="422"/>
      <c r="P28" s="422"/>
      <c r="Q28" s="422"/>
      <c r="R28" s="423"/>
      <c r="S28" s="10"/>
      <c r="T28" s="336"/>
    </row>
    <row r="29" spans="1:38" s="337" customFormat="1" ht="17.399999999999999" x14ac:dyDescent="0.3">
      <c r="A29" s="10"/>
      <c r="B29" s="419" t="s">
        <v>39</v>
      </c>
      <c r="C29" s="420"/>
      <c r="D29" s="420"/>
      <c r="E29" s="420"/>
      <c r="F29" s="420"/>
      <c r="G29" s="420"/>
      <c r="H29" s="420"/>
      <c r="I29" s="421" t="s">
        <v>40</v>
      </c>
      <c r="J29" s="421"/>
      <c r="K29" s="421"/>
      <c r="L29" s="421"/>
      <c r="M29" s="421"/>
      <c r="N29" s="421" t="s">
        <v>41</v>
      </c>
      <c r="O29" s="422"/>
      <c r="P29" s="422"/>
      <c r="Q29" s="422"/>
      <c r="R29" s="423"/>
      <c r="S29" s="10"/>
      <c r="T29" s="336"/>
    </row>
    <row r="30" spans="1:38" s="337" customFormat="1" ht="15" customHeight="1" thickBot="1" x14ac:dyDescent="0.35">
      <c r="A30" s="10"/>
      <c r="B30" s="304"/>
      <c r="C30" s="305"/>
      <c r="D30" s="305"/>
      <c r="E30" s="305"/>
      <c r="F30" s="305"/>
      <c r="G30" s="305"/>
      <c r="H30" s="305"/>
      <c r="I30" s="305"/>
      <c r="J30" s="305"/>
      <c r="K30" s="305"/>
      <c r="L30" s="305"/>
      <c r="M30" s="305"/>
      <c r="N30" s="305"/>
      <c r="O30" s="305"/>
      <c r="P30" s="305"/>
      <c r="Q30" s="305"/>
      <c r="R30" s="306"/>
      <c r="S30" s="10"/>
      <c r="T30" s="336"/>
    </row>
    <row r="31" spans="1:38" ht="9" customHeight="1" thickBot="1" x14ac:dyDescent="0.35">
      <c r="A31" s="1"/>
      <c r="B31" s="4"/>
      <c r="C31" s="5"/>
      <c r="D31" s="4"/>
      <c r="E31" s="4"/>
      <c r="F31" s="4"/>
      <c r="G31" s="4"/>
      <c r="H31" s="4"/>
      <c r="I31" s="4"/>
      <c r="J31" s="4"/>
      <c r="K31" s="4"/>
      <c r="L31" s="4"/>
      <c r="M31" s="4"/>
      <c r="N31" s="4"/>
      <c r="O31" s="4"/>
      <c r="P31" s="4"/>
      <c r="Q31" s="4"/>
      <c r="R31" s="4"/>
      <c r="S31" s="6"/>
      <c r="T31" s="7"/>
      <c r="U31" s="8"/>
    </row>
    <row r="32" spans="1:38" s="337" customFormat="1" ht="12" customHeight="1" x14ac:dyDescent="0.25">
      <c r="A32" s="10"/>
      <c r="B32" s="358"/>
      <c r="C32" s="359"/>
      <c r="D32" s="359"/>
      <c r="E32" s="359"/>
      <c r="F32" s="359"/>
      <c r="G32" s="359"/>
      <c r="H32" s="359"/>
      <c r="I32" s="359"/>
      <c r="J32" s="360"/>
      <c r="K32" s="360"/>
      <c r="L32" s="360"/>
      <c r="M32" s="360"/>
      <c r="N32" s="360"/>
      <c r="O32" s="360"/>
      <c r="P32" s="360"/>
      <c r="Q32" s="360"/>
      <c r="R32" s="361"/>
      <c r="S32" s="9"/>
      <c r="T32" s="362"/>
      <c r="U32" s="363"/>
    </row>
    <row r="33" spans="1:21" s="337" customFormat="1" ht="20.100000000000001" customHeight="1" x14ac:dyDescent="0.3">
      <c r="A33" s="10"/>
      <c r="B33" s="364" t="s">
        <v>42</v>
      </c>
      <c r="C33" s="365"/>
      <c r="D33" s="366"/>
      <c r="E33" s="366"/>
      <c r="F33" s="366"/>
      <c r="G33" s="366"/>
      <c r="H33" s="365"/>
      <c r="I33" s="367"/>
      <c r="J33" s="367"/>
      <c r="K33" s="368"/>
      <c r="L33" s="368"/>
      <c r="M33" s="367"/>
      <c r="N33" s="367"/>
      <c r="O33" s="367"/>
      <c r="P33" s="367"/>
      <c r="Q33" s="367"/>
      <c r="R33" s="369"/>
      <c r="S33" s="9"/>
      <c r="T33" s="362"/>
      <c r="U33" s="363"/>
    </row>
    <row r="34" spans="1:21" s="337" customFormat="1" ht="20.100000000000001" customHeight="1" x14ac:dyDescent="0.3">
      <c r="A34" s="10"/>
      <c r="B34" s="370"/>
      <c r="C34" s="367"/>
      <c r="D34" s="363"/>
      <c r="E34" s="454" t="s">
        <v>43</v>
      </c>
      <c r="F34" s="454"/>
      <c r="G34" s="454"/>
      <c r="H34" s="446" t="s">
        <v>44</v>
      </c>
      <c r="I34" s="446"/>
      <c r="J34" s="447"/>
      <c r="K34" s="447"/>
      <c r="L34" s="447"/>
      <c r="M34" s="447"/>
      <c r="N34" s="447"/>
      <c r="O34" s="368"/>
      <c r="P34" s="371" t="s">
        <v>45</v>
      </c>
      <c r="Q34" s="450"/>
      <c r="R34" s="451"/>
      <c r="S34" s="9"/>
      <c r="T34" s="362"/>
    </row>
    <row r="35" spans="1:21" s="337" customFormat="1" ht="20.399999999999999" customHeight="1" x14ac:dyDescent="0.3">
      <c r="A35" s="10"/>
      <c r="B35" s="370"/>
      <c r="C35" s="446" t="s">
        <v>46</v>
      </c>
      <c r="D35" s="446"/>
      <c r="E35" s="447"/>
      <c r="F35" s="447"/>
      <c r="G35" s="447"/>
      <c r="H35" s="448" t="s">
        <v>47</v>
      </c>
      <c r="I35" s="448"/>
      <c r="J35" s="449"/>
      <c r="K35" s="449"/>
      <c r="L35" s="449"/>
      <c r="M35" s="449"/>
      <c r="N35" s="449"/>
      <c r="O35" s="367"/>
      <c r="P35" s="371" t="s">
        <v>48</v>
      </c>
      <c r="Q35" s="450"/>
      <c r="R35" s="451"/>
      <c r="S35" s="9"/>
      <c r="T35" s="362"/>
    </row>
    <row r="36" spans="1:21" s="337" customFormat="1" ht="25.8" customHeight="1" x14ac:dyDescent="0.3">
      <c r="A36" s="10"/>
      <c r="B36" s="370"/>
      <c r="C36" s="367"/>
      <c r="D36" s="371" t="s">
        <v>49</v>
      </c>
      <c r="E36" s="447"/>
      <c r="F36" s="447"/>
      <c r="G36" s="447"/>
      <c r="H36" s="367"/>
      <c r="I36" s="371" t="s">
        <v>50</v>
      </c>
      <c r="J36" s="450"/>
      <c r="K36" s="450"/>
      <c r="L36" s="450"/>
      <c r="M36" s="450"/>
      <c r="N36" s="450"/>
      <c r="O36" s="367"/>
      <c r="P36" s="371" t="s">
        <v>51</v>
      </c>
      <c r="Q36" s="452"/>
      <c r="R36" s="453"/>
      <c r="S36" s="10"/>
      <c r="T36" s="336"/>
    </row>
    <row r="37" spans="1:21" s="337" customFormat="1" ht="18" thickBot="1" x14ac:dyDescent="0.35">
      <c r="A37" s="10"/>
      <c r="B37" s="372"/>
      <c r="C37" s="373"/>
      <c r="D37" s="373"/>
      <c r="E37" s="373"/>
      <c r="F37" s="373"/>
      <c r="G37" s="373"/>
      <c r="H37" s="374"/>
      <c r="I37" s="374"/>
      <c r="J37" s="375"/>
      <c r="K37" s="323"/>
      <c r="L37" s="374"/>
      <c r="M37" s="375"/>
      <c r="N37" s="375"/>
      <c r="O37" s="374"/>
      <c r="P37" s="374"/>
      <c r="Q37" s="374"/>
      <c r="R37" s="376"/>
      <c r="S37" s="10"/>
      <c r="T37" s="336"/>
    </row>
    <row r="38" spans="1:21" x14ac:dyDescent="0.25">
      <c r="A38" s="10"/>
      <c r="B38" s="445" t="s">
        <v>52</v>
      </c>
      <c r="C38" s="445"/>
      <c r="D38" s="445"/>
      <c r="E38" s="445"/>
      <c r="F38" s="445"/>
      <c r="G38" s="445"/>
      <c r="H38" s="445"/>
      <c r="I38" s="445"/>
      <c r="J38" s="445"/>
      <c r="K38" s="445"/>
      <c r="L38" s="445"/>
      <c r="M38" s="445"/>
      <c r="N38" s="445"/>
      <c r="O38" s="445"/>
      <c r="P38" s="445"/>
      <c r="Q38" s="445"/>
      <c r="R38" s="445"/>
      <c r="S38" s="2"/>
      <c r="T38" s="3"/>
    </row>
    <row r="39" spans="1:21" x14ac:dyDescent="0.25">
      <c r="A39" s="3"/>
      <c r="B39" s="3"/>
      <c r="C39" s="3"/>
      <c r="D39" s="3"/>
      <c r="E39" s="3"/>
      <c r="F39" s="3"/>
      <c r="G39" s="3"/>
      <c r="H39" s="3"/>
      <c r="I39" s="3"/>
      <c r="J39" s="3"/>
      <c r="K39" s="3"/>
      <c r="L39" s="3"/>
      <c r="M39" s="3"/>
      <c r="N39" s="3"/>
      <c r="O39" s="3"/>
      <c r="P39" s="3"/>
      <c r="Q39" s="3"/>
      <c r="R39" s="3"/>
      <c r="S39" s="3"/>
      <c r="T39" s="3"/>
    </row>
    <row r="40" spans="1:21" x14ac:dyDescent="0.25">
      <c r="A40" s="3"/>
      <c r="B40" s="3"/>
      <c r="C40" s="3"/>
      <c r="D40" s="3"/>
      <c r="E40" s="3"/>
      <c r="F40" s="3"/>
      <c r="G40" s="3"/>
      <c r="H40" s="3"/>
      <c r="I40" s="3"/>
      <c r="J40" s="3"/>
      <c r="K40" s="3"/>
      <c r="L40" s="3"/>
      <c r="M40" s="3"/>
      <c r="N40" s="3"/>
      <c r="O40" s="3"/>
      <c r="P40" s="3"/>
      <c r="Q40" s="3"/>
      <c r="R40" s="3"/>
      <c r="S40" s="3"/>
      <c r="T40" s="3"/>
    </row>
    <row r="41" spans="1:21" x14ac:dyDescent="0.25">
      <c r="A41" s="3"/>
      <c r="B41" s="3"/>
      <c r="C41" s="3"/>
      <c r="D41" s="3"/>
      <c r="E41" s="3"/>
      <c r="F41" s="3"/>
      <c r="G41" s="3"/>
      <c r="H41" s="3"/>
      <c r="I41" s="3"/>
      <c r="J41" s="3"/>
      <c r="K41" s="3"/>
      <c r="L41" s="3"/>
      <c r="M41" s="3"/>
      <c r="N41" s="3"/>
      <c r="O41" s="3"/>
      <c r="P41" s="3"/>
      <c r="Q41" s="3"/>
      <c r="R41" s="3"/>
      <c r="S41" s="3"/>
      <c r="T41" s="3"/>
    </row>
  </sheetData>
  <sheetProtection algorithmName="SHA-512" hashValue="3g63tLbd+BS5XsHO0cSir6h7VOhh1xhetPQO8pzTW+Rma5RpTST8sWtxcM+QUeEjHuHxsSKmmEXCPIOrMHD2Yg==" saltValue="iQT8nH7Xc22+9S4j0Lttyg==" spinCount="100000" sheet="1" selectLockedCells="1"/>
  <mergeCells count="50">
    <mergeCell ref="N15:R15"/>
    <mergeCell ref="B8:R9"/>
    <mergeCell ref="B10:R10"/>
    <mergeCell ref="B11:R11"/>
    <mergeCell ref="B12:R12"/>
    <mergeCell ref="B13:R13"/>
    <mergeCell ref="B22:H22"/>
    <mergeCell ref="I22:M22"/>
    <mergeCell ref="N22:R22"/>
    <mergeCell ref="B16:F17"/>
    <mergeCell ref="I17:M18"/>
    <mergeCell ref="N17:R17"/>
    <mergeCell ref="N18:R18"/>
    <mergeCell ref="B19:H19"/>
    <mergeCell ref="I19:M19"/>
    <mergeCell ref="N19:R19"/>
    <mergeCell ref="B20:H20"/>
    <mergeCell ref="I20:M20"/>
    <mergeCell ref="B21:H21"/>
    <mergeCell ref="I21:M21"/>
    <mergeCell ref="N21:R21"/>
    <mergeCell ref="B23:H23"/>
    <mergeCell ref="N23:R23"/>
    <mergeCell ref="B24:H24"/>
    <mergeCell ref="N24:R24"/>
    <mergeCell ref="B26:H26"/>
    <mergeCell ref="I26:M26"/>
    <mergeCell ref="N26:R26"/>
    <mergeCell ref="B27:H27"/>
    <mergeCell ref="I27:M27"/>
    <mergeCell ref="N27:R27"/>
    <mergeCell ref="B28:H28"/>
    <mergeCell ref="I28:M28"/>
    <mergeCell ref="N28:R28"/>
    <mergeCell ref="B29:H29"/>
    <mergeCell ref="I29:M29"/>
    <mergeCell ref="N29:R29"/>
    <mergeCell ref="E34:G34"/>
    <mergeCell ref="H34:I34"/>
    <mergeCell ref="J34:N34"/>
    <mergeCell ref="Q34:R34"/>
    <mergeCell ref="B38:R38"/>
    <mergeCell ref="C35:D35"/>
    <mergeCell ref="E35:G35"/>
    <mergeCell ref="H35:I35"/>
    <mergeCell ref="J35:N35"/>
    <mergeCell ref="Q35:R35"/>
    <mergeCell ref="E36:G36"/>
    <mergeCell ref="J36:N36"/>
    <mergeCell ref="Q36:R36"/>
  </mergeCells>
  <hyperlinks>
    <hyperlink ref="I22" r:id="rId1"/>
    <hyperlink ref="B24" r:id="rId2" display="http://www.redgold.com/red-gold-company/foodservice/k-12-school-program"/>
    <hyperlink ref="B23" r:id="rId3"/>
    <hyperlink ref="B29" r:id="rId4"/>
    <hyperlink ref="I29" r:id="rId5"/>
    <hyperlink ref="B24:F24" r:id="rId6" display="www.redgold.com/red-gold-company/foodservice/k-12-school-program"/>
    <hyperlink ref="N24" r:id="rId7"/>
    <hyperlink ref="N29" r:id="rId8"/>
    <hyperlink ref="N19" r:id="rId9"/>
    <hyperlink ref="N19:R19" r:id="rId10" display="cyltle@redgold.com"/>
  </hyperlinks>
  <printOptions horizontalCentered="1"/>
  <pageMargins left="0.45" right="0.53" top="0.49" bottom="0.64" header="0.33" footer="0.5"/>
  <pageSetup scale="58" orientation="landscape" r:id="rId11"/>
  <headerFooter alignWithMargins="0"/>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SY1920 RG BRANDS CALCULATOR NEW</vt:lpstr>
      <vt:lpstr>SY1920 GENERAL INFORMATION NOI</vt:lpstr>
      <vt:lpstr>SY1920 COMMOD.OTHER PTV OPTIONS</vt:lpstr>
      <vt:lpstr>'SY1920 COMMOD.OTHER PTV OPTIONS'!Print_Area</vt:lpstr>
      <vt:lpstr>'SY1920 GENERAL INFORMATION NOI'!Print_Area</vt:lpstr>
      <vt:lpstr>'SY1920 RG BRANDS CALCULATOR NEW'!Print_Area</vt:lpstr>
      <vt:lpstr>'SY1920 RG BRANDS CALCULATOR NEW'!Print_Titles</vt:lpstr>
      <vt:lpstr>'SY1920 RG BRANDS CALCULATOR NEW'!PTV</vt:lpstr>
      <vt:lpstr>'SY1920 RG BRANDS CALCULATOR NEW'!School_Year</vt:lpstr>
      <vt:lpstr>'SY1920 RG BRANDS CALCULATOR NEW'!SEPDSRD</vt:lpstr>
      <vt:lpstr>'SY1920 RG BRANDS CALCULATOR NEW'!TLW</vt:lpstr>
    </vt:vector>
  </TitlesOfParts>
  <Company>Red Gold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 Batten</dc:creator>
  <cp:lastModifiedBy>Jodi Batten</cp:lastModifiedBy>
  <dcterms:created xsi:type="dcterms:W3CDTF">2018-12-07T23:08:50Z</dcterms:created>
  <dcterms:modified xsi:type="dcterms:W3CDTF">2018-12-07T23:32:20Z</dcterms:modified>
</cp:coreProperties>
</file>